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4410" windowHeight="1185" tabRatio="832"/>
  </bookViews>
  <sheets>
    <sheet name="buget 2023" sheetId="68" r:id="rId1"/>
    <sheet name="F16" sheetId="57" r:id="rId2"/>
    <sheet name="sursa D" sheetId="64" r:id="rId3"/>
    <sheet name="2023" sheetId="54" r:id="rId4"/>
    <sheet name="10.01.01" sheetId="33" r:id="rId5"/>
    <sheet name="10.01.17" sheetId="27" r:id="rId6"/>
    <sheet name="10.01.12" sheetId="43" r:id="rId7"/>
    <sheet name="10.01.13" sheetId="30" r:id="rId8"/>
    <sheet name="10.01.30" sheetId="32" r:id="rId9"/>
    <sheet name="10.02.06" sheetId="26" r:id="rId10"/>
    <sheet name="10.03.07" sheetId="60" r:id="rId11"/>
    <sheet name="20.01.01" sheetId="14" r:id="rId12"/>
    <sheet name="20.01.02" sheetId="15" r:id="rId13"/>
    <sheet name="20.01.03" sheetId="16" r:id="rId14"/>
    <sheet name="20.01.04" sheetId="20" r:id="rId15"/>
    <sheet name="20.01.05" sheetId="17" r:id="rId16"/>
    <sheet name="20.01.06" sheetId="9" r:id="rId17"/>
    <sheet name="20.01.08" sheetId="13" r:id="rId18"/>
    <sheet name="20.01.30" sheetId="3" r:id="rId19"/>
    <sheet name="20.02" sheetId="8" r:id="rId20"/>
    <sheet name="20.05.01" sheetId="28" r:id="rId21"/>
    <sheet name="20.05.30" sheetId="10" r:id="rId22"/>
    <sheet name="20.06.01" sheetId="36" r:id="rId23"/>
    <sheet name="20.06.02" sheetId="11" r:id="rId24"/>
    <sheet name="20.11" sheetId="21" r:id="rId25"/>
    <sheet name="20.12" sheetId="23" r:id="rId26"/>
    <sheet name="20.13" sheetId="4" r:id="rId27"/>
    <sheet name="20.14" sheetId="2" r:id="rId28"/>
    <sheet name="20.25" sheetId="22" r:id="rId29"/>
    <sheet name="20.30.01" sheetId="1" r:id="rId30"/>
    <sheet name="20.30.02" sheetId="38" r:id="rId31"/>
    <sheet name="20.30.04" sheetId="45" r:id="rId32"/>
    <sheet name="20.30.07" sheetId="35" r:id="rId33"/>
    <sheet name="20.30.03" sheetId="29" r:id="rId34"/>
    <sheet name="20.30.30" sheetId="6" r:id="rId35"/>
    <sheet name="58.14" sheetId="47" r:id="rId36"/>
    <sheet name="58.01" sheetId="48" r:id="rId37"/>
    <sheet name="58.02" sheetId="55" r:id="rId38"/>
    <sheet name="59.17" sheetId="24" r:id="rId39"/>
    <sheet name="59.41" sheetId="58" r:id="rId40"/>
    <sheet name="59.40" sheetId="61" r:id="rId41"/>
    <sheet name="71.01.02" sheetId="18" r:id="rId42"/>
    <sheet name="71.01.03" sheetId="7" r:id="rId43"/>
    <sheet name="71.01.30" sheetId="19" r:id="rId44"/>
    <sheet name="33.08" sheetId="56" r:id="rId45"/>
    <sheet name="58,31" sheetId="62" r:id="rId46"/>
    <sheet name="60.01.00" sheetId="65" r:id="rId47"/>
    <sheet name="60.03.00" sheetId="66" r:id="rId48"/>
    <sheet name="Sheet3" sheetId="67" r:id="rId49"/>
  </sheets>
  <externalReferences>
    <externalReference r:id="rId50"/>
  </externalReferences>
  <definedNames>
    <definedName name="_xlnm.Print_Area" localSheetId="3">'2023'!$A$1:$G$235</definedName>
    <definedName name="_xlnm.Print_Area" localSheetId="41">'71.01.02'!$A$2:$F$34</definedName>
    <definedName name="_xlnm.Print_Area" localSheetId="43">'71.01.30'!$A$2:$E$23</definedName>
    <definedName name="_xlnm.Print_Area" localSheetId="0">'buget 2023'!$A$1:$AC$729</definedName>
    <definedName name="_xlnm.Print_Area" localSheetId="1">'F16'!$A$1:$P$733</definedName>
    <definedName name="_xlnm.Print_Titles" localSheetId="0">'buget 2023'!$10:$12</definedName>
  </definedNames>
  <calcPr calcId="145621" iterateDelta="1E-4"/>
</workbook>
</file>

<file path=xl/calcChain.xml><?xml version="1.0" encoding="utf-8"?>
<calcChain xmlns="http://schemas.openxmlformats.org/spreadsheetml/2006/main">
  <c r="U537" i="68" l="1"/>
  <c r="E110" i="54" l="1"/>
  <c r="E109" i="54"/>
  <c r="U684" i="68" l="1"/>
  <c r="U685" i="68"/>
  <c r="U686" i="68"/>
  <c r="U112" i="68"/>
  <c r="U113" i="68"/>
  <c r="U111" i="68"/>
  <c r="D30" i="54" l="1"/>
  <c r="C34" i="6" l="1"/>
  <c r="C7" i="3"/>
  <c r="C6" i="3" l="1"/>
  <c r="E49" i="9"/>
  <c r="F49" i="9" s="1"/>
  <c r="R666" i="68" l="1"/>
  <c r="R665" i="68"/>
  <c r="U696" i="68"/>
  <c r="W695" i="68"/>
  <c r="W696" i="68"/>
  <c r="X538" i="68" l="1"/>
  <c r="X537" i="68"/>
  <c r="W539" i="68" l="1"/>
  <c r="W540" i="68"/>
  <c r="C33" i="22"/>
  <c r="I545" i="57" l="1"/>
  <c r="I500" i="57"/>
  <c r="I501" i="57"/>
  <c r="I16" i="57"/>
  <c r="N513" i="57" l="1"/>
  <c r="O513" i="57" s="1"/>
  <c r="P513" i="57" s="1"/>
  <c r="N512" i="57"/>
  <c r="O512" i="57" s="1"/>
  <c r="P512" i="57" s="1"/>
  <c r="N511" i="57"/>
  <c r="O511" i="57" s="1"/>
  <c r="P511" i="57" s="1"/>
  <c r="N510" i="57"/>
  <c r="O510" i="57" s="1"/>
  <c r="P510" i="57" s="1"/>
  <c r="N509" i="57"/>
  <c r="O509" i="57" s="1"/>
  <c r="P509" i="57" s="1"/>
  <c r="N508" i="57"/>
  <c r="O508" i="57" s="1"/>
  <c r="P508" i="57" s="1"/>
  <c r="N507" i="57"/>
  <c r="O507" i="57" s="1"/>
  <c r="P507" i="57" s="1"/>
  <c r="N506" i="57"/>
  <c r="O506" i="57" s="1"/>
  <c r="P506" i="57" s="1"/>
  <c r="N505" i="57"/>
  <c r="O505" i="57" s="1"/>
  <c r="P505" i="57" s="1"/>
  <c r="O504" i="57"/>
  <c r="P504" i="57" s="1"/>
  <c r="N504" i="57"/>
  <c r="N503" i="57"/>
  <c r="O503" i="57" s="1"/>
  <c r="P503" i="57" s="1"/>
  <c r="N502" i="57"/>
  <c r="O502" i="57" s="1"/>
  <c r="P502" i="57" s="1"/>
  <c r="N469" i="57"/>
  <c r="O469" i="57" s="1"/>
  <c r="N468" i="57"/>
  <c r="O468" i="57" s="1"/>
  <c r="N467" i="57"/>
  <c r="O467" i="57" s="1"/>
  <c r="N466" i="57"/>
  <c r="O466" i="57" s="1"/>
  <c r="N465" i="57"/>
  <c r="O465" i="57" s="1"/>
  <c r="O464" i="57"/>
  <c r="P464" i="57" s="1"/>
  <c r="P186" i="57" s="1"/>
  <c r="N464" i="57"/>
  <c r="N463" i="57"/>
  <c r="O463" i="57" s="1"/>
  <c r="N462" i="57"/>
  <c r="O462" i="57" s="1"/>
  <c r="N461" i="57"/>
  <c r="O461" i="57" s="1"/>
  <c r="N460" i="57"/>
  <c r="O460" i="57" s="1"/>
  <c r="N459" i="57"/>
  <c r="O459" i="57" s="1"/>
  <c r="P459" i="57" s="1"/>
  <c r="P181" i="57" s="1"/>
  <c r="N458" i="57"/>
  <c r="O458" i="57" s="1"/>
  <c r="N457" i="57"/>
  <c r="O457" i="57" s="1"/>
  <c r="N456" i="57"/>
  <c r="O456" i="57" s="1"/>
  <c r="O455" i="57"/>
  <c r="P455" i="57" s="1"/>
  <c r="P177" i="57" s="1"/>
  <c r="N455" i="57"/>
  <c r="N454" i="57"/>
  <c r="O454" i="57" s="1"/>
  <c r="P391" i="57"/>
  <c r="O391" i="57"/>
  <c r="N391" i="57"/>
  <c r="P390" i="57"/>
  <c r="O390" i="57"/>
  <c r="N390" i="57"/>
  <c r="P387" i="57"/>
  <c r="O387" i="57"/>
  <c r="N387" i="57"/>
  <c r="P386" i="57"/>
  <c r="O386" i="57"/>
  <c r="N386" i="57"/>
  <c r="P385" i="57"/>
  <c r="O385" i="57"/>
  <c r="O381" i="57" s="1"/>
  <c r="N385" i="57"/>
  <c r="P384" i="57"/>
  <c r="O384" i="57"/>
  <c r="N384" i="57"/>
  <c r="N380" i="57" s="1"/>
  <c r="P383" i="57"/>
  <c r="P381" i="57" s="1"/>
  <c r="O383" i="57"/>
  <c r="N383" i="57"/>
  <c r="P382" i="57"/>
  <c r="P380" i="57" s="1"/>
  <c r="O382" i="57"/>
  <c r="O380" i="57" s="1"/>
  <c r="N382" i="57"/>
  <c r="N381" i="57"/>
  <c r="P379" i="57"/>
  <c r="O379" i="57"/>
  <c r="N379" i="57"/>
  <c r="P378" i="57"/>
  <c r="O378" i="57"/>
  <c r="N378" i="57"/>
  <c r="P377" i="57"/>
  <c r="O377" i="57"/>
  <c r="N377" i="57"/>
  <c r="P376" i="57"/>
  <c r="O376" i="57"/>
  <c r="N376" i="57"/>
  <c r="P375" i="57"/>
  <c r="P373" i="57" s="1"/>
  <c r="O375" i="57"/>
  <c r="O373" i="57" s="1"/>
  <c r="O355" i="57" s="1"/>
  <c r="N375" i="57"/>
  <c r="P374" i="57"/>
  <c r="O374" i="57"/>
  <c r="O372" i="57" s="1"/>
  <c r="N374" i="57"/>
  <c r="N372" i="57" s="1"/>
  <c r="N354" i="57" s="1"/>
  <c r="N373" i="57"/>
  <c r="P371" i="57"/>
  <c r="O371" i="57"/>
  <c r="N371" i="57"/>
  <c r="P370" i="57"/>
  <c r="O370" i="57"/>
  <c r="N370" i="57"/>
  <c r="P369" i="57"/>
  <c r="O369" i="57"/>
  <c r="N369" i="57"/>
  <c r="N365" i="57" s="1"/>
  <c r="P368" i="57"/>
  <c r="O368" i="57"/>
  <c r="N368" i="57"/>
  <c r="P367" i="57"/>
  <c r="P365" i="57" s="1"/>
  <c r="O367" i="57"/>
  <c r="N367" i="57"/>
  <c r="P366" i="57"/>
  <c r="O366" i="57"/>
  <c r="O364" i="57" s="1"/>
  <c r="N366" i="57"/>
  <c r="O365" i="57"/>
  <c r="P364" i="57"/>
  <c r="N364" i="57"/>
  <c r="P363" i="57"/>
  <c r="O363" i="57"/>
  <c r="N363" i="57"/>
  <c r="P362" i="57"/>
  <c r="O362" i="57"/>
  <c r="N362" i="57"/>
  <c r="P361" i="57"/>
  <c r="O361" i="57"/>
  <c r="N361" i="57"/>
  <c r="P360" i="57"/>
  <c r="O360" i="57"/>
  <c r="N360" i="57"/>
  <c r="P359" i="57"/>
  <c r="O359" i="57"/>
  <c r="N359" i="57"/>
  <c r="N357" i="57" s="1"/>
  <c r="N355" i="57" s="1"/>
  <c r="P358" i="57"/>
  <c r="O358" i="57"/>
  <c r="N358" i="57"/>
  <c r="O357" i="57"/>
  <c r="P356" i="57"/>
  <c r="N356" i="57"/>
  <c r="P353" i="57"/>
  <c r="O353" i="57"/>
  <c r="N353" i="57"/>
  <c r="N351" i="57" s="1"/>
  <c r="P352" i="57"/>
  <c r="O352" i="57"/>
  <c r="N352" i="57"/>
  <c r="P351" i="57"/>
  <c r="P347" i="57" s="1"/>
  <c r="O351" i="57"/>
  <c r="P350" i="57"/>
  <c r="O350" i="57"/>
  <c r="N350" i="57"/>
  <c r="N346" i="57" s="1"/>
  <c r="P349" i="57"/>
  <c r="O349" i="57"/>
  <c r="N349" i="57"/>
  <c r="P348" i="57"/>
  <c r="P346" i="57" s="1"/>
  <c r="O348" i="57"/>
  <c r="N348" i="57"/>
  <c r="O347" i="57"/>
  <c r="O346" i="57"/>
  <c r="P345" i="57"/>
  <c r="O345" i="57"/>
  <c r="N345" i="57"/>
  <c r="P344" i="57"/>
  <c r="O344" i="57"/>
  <c r="N344" i="57"/>
  <c r="P343" i="57"/>
  <c r="O343" i="57"/>
  <c r="N343" i="57"/>
  <c r="P342" i="57"/>
  <c r="P338" i="57" s="1"/>
  <c r="P336" i="57" s="1"/>
  <c r="O342" i="57"/>
  <c r="N342" i="57"/>
  <c r="P341" i="57"/>
  <c r="O341" i="57"/>
  <c r="O339" i="57" s="1"/>
  <c r="O337" i="57" s="1"/>
  <c r="N341" i="57"/>
  <c r="N339" i="57" s="1"/>
  <c r="N337" i="57" s="1"/>
  <c r="P340" i="57"/>
  <c r="O340" i="57"/>
  <c r="N340" i="57"/>
  <c r="N338" i="57" s="1"/>
  <c r="N336" i="57" s="1"/>
  <c r="P339" i="57"/>
  <c r="P337" i="57" s="1"/>
  <c r="O338" i="57"/>
  <c r="O336" i="57" s="1"/>
  <c r="P269" i="57"/>
  <c r="O269" i="57"/>
  <c r="N269" i="57"/>
  <c r="P268" i="57"/>
  <c r="O268" i="57"/>
  <c r="N268" i="57"/>
  <c r="P221" i="57"/>
  <c r="O221" i="57"/>
  <c r="N221" i="57"/>
  <c r="P220" i="57"/>
  <c r="O220" i="57"/>
  <c r="N220" i="57"/>
  <c r="N191" i="57"/>
  <c r="N190" i="57"/>
  <c r="N188" i="57"/>
  <c r="N187" i="57"/>
  <c r="N186" i="57"/>
  <c r="N185" i="57"/>
  <c r="N183" i="57"/>
  <c r="O181" i="57"/>
  <c r="N181" i="57"/>
  <c r="N180" i="57"/>
  <c r="N178" i="57"/>
  <c r="N177" i="57"/>
  <c r="N176" i="57"/>
  <c r="O145" i="57"/>
  <c r="P145" i="57"/>
  <c r="O146" i="57"/>
  <c r="P146" i="57"/>
  <c r="N146" i="57"/>
  <c r="N145" i="57"/>
  <c r="P456" i="57" l="1"/>
  <c r="P178" i="57" s="1"/>
  <c r="O178" i="57"/>
  <c r="P460" i="57"/>
  <c r="P182" i="57" s="1"/>
  <c r="O182" i="57"/>
  <c r="P467" i="57"/>
  <c r="P189" i="57" s="1"/>
  <c r="O189" i="57"/>
  <c r="O190" i="57"/>
  <c r="P468" i="57"/>
  <c r="P190" i="57" s="1"/>
  <c r="P463" i="57"/>
  <c r="P185" i="57" s="1"/>
  <c r="O185" i="57"/>
  <c r="O177" i="57"/>
  <c r="N179" i="57"/>
  <c r="N182" i="57"/>
  <c r="N184" i="57"/>
  <c r="O186" i="57"/>
  <c r="N189" i="57"/>
  <c r="N347" i="57"/>
  <c r="O356" i="57"/>
  <c r="P357" i="57"/>
  <c r="P372" i="57"/>
  <c r="P354" i="57" s="1"/>
  <c r="P461" i="57"/>
  <c r="P183" i="57" s="1"/>
  <c r="O183" i="57"/>
  <c r="P466" i="57"/>
  <c r="P188" i="57" s="1"/>
  <c r="O188" i="57"/>
  <c r="P457" i="57"/>
  <c r="P179" i="57" s="1"/>
  <c r="O179" i="57"/>
  <c r="O184" i="57"/>
  <c r="P462" i="57"/>
  <c r="P184" i="57" s="1"/>
  <c r="P458" i="57"/>
  <c r="P180" i="57" s="1"/>
  <c r="O180" i="57"/>
  <c r="P469" i="57"/>
  <c r="P191" i="57" s="1"/>
  <c r="O191" i="57"/>
  <c r="O176" i="57"/>
  <c r="P454" i="57"/>
  <c r="P176" i="57" s="1"/>
  <c r="P465" i="57"/>
  <c r="P187" i="57" s="1"/>
  <c r="O187" i="57"/>
  <c r="O354" i="57"/>
  <c r="P355" i="57"/>
  <c r="C21" i="32" l="1"/>
  <c r="C20" i="32"/>
  <c r="D33" i="54"/>
  <c r="F9" i="65" l="1"/>
  <c r="J9" i="65" s="1"/>
  <c r="J27" i="66" l="1"/>
  <c r="I27" i="66"/>
  <c r="H27" i="66"/>
  <c r="G27" i="66"/>
  <c r="F27" i="66"/>
  <c r="F29" i="65"/>
  <c r="J29" i="65"/>
  <c r="I29" i="65"/>
  <c r="H29" i="65"/>
  <c r="G29" i="65"/>
  <c r="J6" i="66"/>
  <c r="J5" i="66"/>
  <c r="F6" i="66"/>
  <c r="F5" i="66"/>
  <c r="F8" i="65"/>
  <c r="J8" i="65" s="1"/>
  <c r="F7" i="65"/>
  <c r="J7" i="65" s="1"/>
  <c r="F4" i="66"/>
  <c r="J4" i="66" s="1"/>
  <c r="J6" i="65"/>
  <c r="F6" i="65"/>
  <c r="M454" i="57" l="1"/>
  <c r="M455" i="57"/>
  <c r="M456" i="57"/>
  <c r="M457" i="57"/>
  <c r="M458" i="57"/>
  <c r="M459" i="57"/>
  <c r="M460" i="57"/>
  <c r="M461" i="57"/>
  <c r="M462" i="57"/>
  <c r="M463" i="57"/>
  <c r="M464" i="57"/>
  <c r="M465" i="57"/>
  <c r="M466" i="57"/>
  <c r="M467" i="57"/>
  <c r="M468" i="57"/>
  <c r="M469" i="57"/>
  <c r="M208" i="57"/>
  <c r="M209" i="57"/>
  <c r="M210" i="57"/>
  <c r="M211" i="57"/>
  <c r="M212" i="57"/>
  <c r="M213" i="57"/>
  <c r="M214" i="57"/>
  <c r="M215" i="57"/>
  <c r="M216" i="57"/>
  <c r="M217" i="57"/>
  <c r="M224" i="57"/>
  <c r="M225" i="57"/>
  <c r="M226" i="57"/>
  <c r="M227" i="57"/>
  <c r="M228" i="57"/>
  <c r="M229" i="57"/>
  <c r="M230" i="57"/>
  <c r="M231" i="57"/>
  <c r="M232" i="57"/>
  <c r="M233" i="57"/>
  <c r="M234" i="57"/>
  <c r="M235" i="57"/>
  <c r="M238" i="57"/>
  <c r="M239" i="57"/>
  <c r="M302" i="57"/>
  <c r="M303" i="57"/>
  <c r="M304" i="57"/>
  <c r="M305" i="57"/>
  <c r="M306" i="57"/>
  <c r="M307" i="57"/>
  <c r="M308" i="57"/>
  <c r="M309" i="57"/>
  <c r="M310" i="57"/>
  <c r="M311" i="57"/>
  <c r="M312" i="57"/>
  <c r="M313" i="57"/>
  <c r="M314" i="57"/>
  <c r="M315" i="57"/>
  <c r="M316" i="57"/>
  <c r="M317" i="57"/>
  <c r="M318" i="57"/>
  <c r="M319" i="57"/>
  <c r="M320" i="57"/>
  <c r="M321" i="57"/>
  <c r="M322" i="57"/>
  <c r="M323" i="57"/>
  <c r="M324" i="57"/>
  <c r="M325" i="57"/>
  <c r="M326" i="57"/>
  <c r="M327" i="57"/>
  <c r="M328" i="57"/>
  <c r="M329" i="57"/>
  <c r="M330" i="57"/>
  <c r="M331" i="57"/>
  <c r="M332" i="57"/>
  <c r="M333" i="57"/>
  <c r="M334" i="57"/>
  <c r="M335" i="57"/>
  <c r="M394" i="57"/>
  <c r="M395" i="57"/>
  <c r="M396" i="57"/>
  <c r="M397" i="57"/>
  <c r="M398" i="57"/>
  <c r="M399" i="57"/>
  <c r="M400" i="57"/>
  <c r="M401" i="57"/>
  <c r="M402" i="57"/>
  <c r="M417" i="57"/>
  <c r="M418" i="57"/>
  <c r="M419" i="57"/>
  <c r="M420" i="57"/>
  <c r="M421" i="57"/>
  <c r="M422" i="57"/>
  <c r="M423" i="57"/>
  <c r="M424" i="57"/>
  <c r="M425" i="57"/>
  <c r="M426" i="57"/>
  <c r="M427" i="57"/>
  <c r="M428" i="57"/>
  <c r="M429" i="57"/>
  <c r="M430" i="57"/>
  <c r="M431" i="57"/>
  <c r="M432" i="57"/>
  <c r="M433" i="57"/>
  <c r="M434" i="57"/>
  <c r="M435" i="57"/>
  <c r="M436" i="57"/>
  <c r="M437" i="57"/>
  <c r="M438" i="57"/>
  <c r="M439" i="57"/>
  <c r="M440" i="57"/>
  <c r="M441" i="57"/>
  <c r="M442" i="57"/>
  <c r="M443" i="57"/>
  <c r="M18" i="57"/>
  <c r="M19" i="57"/>
  <c r="M20" i="57"/>
  <c r="M21" i="57"/>
  <c r="M22" i="57"/>
  <c r="M23" i="57"/>
  <c r="M24" i="57"/>
  <c r="M25" i="57"/>
  <c r="M26" i="57"/>
  <c r="M27" i="57"/>
  <c r="M28" i="57"/>
  <c r="M29" i="57"/>
  <c r="M30" i="57"/>
  <c r="M31" i="57"/>
  <c r="M32" i="57"/>
  <c r="M33" i="57"/>
  <c r="M34" i="57"/>
  <c r="M35" i="57"/>
  <c r="M36" i="57"/>
  <c r="M37" i="57"/>
  <c r="M38" i="57"/>
  <c r="M39" i="57"/>
  <c r="M42" i="57"/>
  <c r="M43" i="57"/>
  <c r="M44" i="57"/>
  <c r="M45" i="57"/>
  <c r="M46" i="57"/>
  <c r="M47" i="57"/>
  <c r="M48" i="57"/>
  <c r="M49" i="57"/>
  <c r="M50" i="57"/>
  <c r="M53" i="57"/>
  <c r="M54" i="57"/>
  <c r="M55" i="57"/>
  <c r="M56" i="57"/>
  <c r="M57" i="57"/>
  <c r="M58" i="57"/>
  <c r="M59" i="57"/>
  <c r="J501" i="57"/>
  <c r="J500" i="57"/>
  <c r="W666" i="68" l="1"/>
  <c r="W667" i="68"/>
  <c r="W668" i="68"/>
  <c r="W669" i="68"/>
  <c r="W670" i="68"/>
  <c r="W671" i="68"/>
  <c r="W672" i="68"/>
  <c r="W673" i="68"/>
  <c r="W674" i="68"/>
  <c r="W675" i="68"/>
  <c r="W676" i="68"/>
  <c r="W677" i="68"/>
  <c r="W678" i="68"/>
  <c r="W679" i="68"/>
  <c r="W665" i="68"/>
  <c r="W520" i="68" l="1"/>
  <c r="U451" i="68" l="1"/>
  <c r="U452" i="68"/>
  <c r="U453" i="68"/>
  <c r="U454" i="68"/>
  <c r="U455" i="68"/>
  <c r="U456" i="68"/>
  <c r="U457" i="68"/>
  <c r="U458" i="68"/>
  <c r="U459" i="68"/>
  <c r="U460" i="68"/>
  <c r="U461" i="68"/>
  <c r="U462" i="68"/>
  <c r="U463" i="68"/>
  <c r="U464" i="68"/>
  <c r="U465" i="68"/>
  <c r="U466" i="68"/>
  <c r="K115" i="57"/>
  <c r="E26" i="54"/>
  <c r="K146" i="57"/>
  <c r="G15" i="54" l="1"/>
  <c r="G13" i="54"/>
  <c r="G12" i="54" s="1"/>
  <c r="G11" i="54" s="1"/>
  <c r="F12" i="54"/>
  <c r="F11" i="54" s="1"/>
  <c r="G65" i="54"/>
  <c r="G66" i="54"/>
  <c r="G113" i="54"/>
  <c r="G114" i="54"/>
  <c r="G119" i="54"/>
  <c r="G120" i="54"/>
  <c r="G167" i="54"/>
  <c r="G168" i="54"/>
  <c r="G169" i="54"/>
  <c r="G170" i="54"/>
  <c r="G177" i="54"/>
  <c r="G178" i="54"/>
  <c r="G185" i="54"/>
  <c r="G186" i="54"/>
  <c r="G209" i="54"/>
  <c r="G210" i="54"/>
  <c r="G228" i="54"/>
  <c r="G227" i="54"/>
  <c r="G208" i="54"/>
  <c r="G207" i="54"/>
  <c r="G206" i="54"/>
  <c r="G205" i="54"/>
  <c r="G146" i="54"/>
  <c r="G145" i="54"/>
  <c r="G144" i="54"/>
  <c r="G143" i="54"/>
  <c r="G138" i="54"/>
  <c r="G137" i="54"/>
  <c r="G126" i="54"/>
  <c r="G125" i="54"/>
  <c r="G124" i="54"/>
  <c r="G123" i="54"/>
  <c r="G122" i="54"/>
  <c r="G121" i="54"/>
  <c r="G118" i="54"/>
  <c r="G117" i="54"/>
  <c r="G108" i="54"/>
  <c r="G107" i="54"/>
  <c r="G104" i="54"/>
  <c r="G103" i="54"/>
  <c r="G100" i="54"/>
  <c r="G99" i="54"/>
  <c r="G96" i="54"/>
  <c r="G95" i="54"/>
  <c r="G94" i="54"/>
  <c r="G93" i="54"/>
  <c r="G86" i="54"/>
  <c r="G85" i="54"/>
  <c r="G72" i="54"/>
  <c r="G71" i="54"/>
  <c r="G62" i="54"/>
  <c r="G61" i="54"/>
  <c r="G60" i="54"/>
  <c r="G59" i="54"/>
  <c r="G58" i="54"/>
  <c r="G57" i="54"/>
  <c r="G51" i="54"/>
  <c r="G50" i="54"/>
  <c r="G49" i="54"/>
  <c r="G48" i="54"/>
  <c r="G47" i="54"/>
  <c r="G46" i="54"/>
  <c r="G45" i="54"/>
  <c r="F207" i="54"/>
  <c r="F205" i="54"/>
  <c r="E66" i="54"/>
  <c r="E65" i="54"/>
  <c r="D65" i="54"/>
  <c r="D66" i="54"/>
  <c r="F227" i="54"/>
  <c r="F225" i="54"/>
  <c r="F223" i="54"/>
  <c r="F147" i="54"/>
  <c r="F145" i="54"/>
  <c r="F143" i="54"/>
  <c r="F141" i="54"/>
  <c r="F139" i="54"/>
  <c r="F137" i="54"/>
  <c r="F133" i="54"/>
  <c r="F131" i="54"/>
  <c r="F129" i="54"/>
  <c r="F127" i="54"/>
  <c r="F123" i="54"/>
  <c r="F113" i="54"/>
  <c r="F114" i="54"/>
  <c r="F88" i="54" s="1"/>
  <c r="F121" i="54"/>
  <c r="F117" i="54"/>
  <c r="F111" i="54"/>
  <c r="F109" i="54"/>
  <c r="F105" i="54"/>
  <c r="F101" i="54"/>
  <c r="F99" i="54"/>
  <c r="F97" i="54"/>
  <c r="F95" i="54"/>
  <c r="F93" i="54"/>
  <c r="F91" i="54"/>
  <c r="F85" i="54"/>
  <c r="F73" i="54" s="1"/>
  <c r="F71" i="54"/>
  <c r="F63" i="54"/>
  <c r="F61" i="54"/>
  <c r="F59" i="54"/>
  <c r="F43" i="54" s="1"/>
  <c r="F57" i="54"/>
  <c r="F45" i="54"/>
  <c r="F65" i="54"/>
  <c r="F66" i="54"/>
  <c r="F74" i="54"/>
  <c r="F90" i="54"/>
  <c r="F119" i="54"/>
  <c r="F120" i="54"/>
  <c r="F136" i="54"/>
  <c r="F185" i="54"/>
  <c r="F186" i="54"/>
  <c r="F177" i="54"/>
  <c r="F178" i="54"/>
  <c r="F169" i="54"/>
  <c r="F170" i="54"/>
  <c r="F201" i="54"/>
  <c r="F202" i="54"/>
  <c r="F209" i="54"/>
  <c r="F210" i="54"/>
  <c r="F222" i="54"/>
  <c r="F220" i="54" s="1"/>
  <c r="F218" i="54" s="1"/>
  <c r="F44" i="54"/>
  <c r="K9" i="3"/>
  <c r="C3" i="66"/>
  <c r="C5" i="65"/>
  <c r="O13" i="47"/>
  <c r="J13" i="47"/>
  <c r="E13" i="47"/>
  <c r="J17" i="32"/>
  <c r="I17" i="32"/>
  <c r="H17" i="32"/>
  <c r="G17" i="32"/>
  <c r="C17" i="32"/>
  <c r="E29" i="8"/>
  <c r="F29" i="8" s="1"/>
  <c r="F42" i="54" l="1"/>
  <c r="F221" i="54"/>
  <c r="F219" i="54" s="1"/>
  <c r="F217" i="54" s="1"/>
  <c r="F135" i="54"/>
  <c r="F89" i="54"/>
  <c r="F87" i="54" s="1"/>
  <c r="F41" i="54"/>
  <c r="F168" i="54"/>
  <c r="F40" i="54" s="1"/>
  <c r="F167" i="54"/>
  <c r="F39" i="54" s="1"/>
  <c r="F29" i="60"/>
  <c r="F31" i="60"/>
  <c r="E31" i="60"/>
  <c r="C7" i="48" l="1"/>
  <c r="C8" i="48"/>
  <c r="K10" i="3"/>
  <c r="D27" i="45"/>
  <c r="E51" i="16"/>
  <c r="F3" i="66" l="1"/>
  <c r="F5" i="65"/>
  <c r="F30" i="60"/>
  <c r="E30" i="60"/>
  <c r="E6" i="33"/>
  <c r="F36" i="4"/>
  <c r="F4" i="19"/>
  <c r="J23" i="19"/>
  <c r="I23" i="19"/>
  <c r="H23" i="19"/>
  <c r="G23" i="19"/>
  <c r="E5" i="19"/>
  <c r="F5" i="19"/>
  <c r="E7" i="19"/>
  <c r="F7" i="19"/>
  <c r="E8" i="19"/>
  <c r="F8" i="19"/>
  <c r="E9" i="19"/>
  <c r="F9" i="19"/>
  <c r="E10" i="19"/>
  <c r="F10" i="19"/>
  <c r="E11" i="19"/>
  <c r="F11" i="19"/>
  <c r="E12" i="19"/>
  <c r="F12" i="19"/>
  <c r="E13" i="19"/>
  <c r="F13" i="19"/>
  <c r="E14" i="19"/>
  <c r="F14" i="19"/>
  <c r="E15" i="19"/>
  <c r="F15" i="19"/>
  <c r="E16" i="19"/>
  <c r="F16" i="19"/>
  <c r="E17" i="19"/>
  <c r="F17" i="19"/>
  <c r="E18" i="19"/>
  <c r="F18" i="19"/>
  <c r="E19" i="19"/>
  <c r="F19" i="19"/>
  <c r="E20" i="19"/>
  <c r="F20" i="19"/>
  <c r="E21" i="19"/>
  <c r="F21" i="19"/>
  <c r="E22" i="19"/>
  <c r="F22" i="19"/>
  <c r="E4" i="19"/>
  <c r="E23" i="19" s="1"/>
  <c r="J12" i="7"/>
  <c r="I12" i="7"/>
  <c r="H12" i="7"/>
  <c r="G12" i="7"/>
  <c r="E7" i="7"/>
  <c r="F7" i="7"/>
  <c r="E8" i="7"/>
  <c r="F8" i="7"/>
  <c r="E9" i="7"/>
  <c r="F9" i="7"/>
  <c r="E10" i="7"/>
  <c r="F10" i="7"/>
  <c r="E11" i="7"/>
  <c r="F11" i="7"/>
  <c r="F6" i="7"/>
  <c r="F12" i="7" s="1"/>
  <c r="E6" i="7"/>
  <c r="E12" i="7" s="1"/>
  <c r="J30" i="18"/>
  <c r="I30" i="18"/>
  <c r="H30" i="18"/>
  <c r="G30" i="18"/>
  <c r="E7" i="18"/>
  <c r="F7" i="18"/>
  <c r="E8" i="18"/>
  <c r="F8" i="18"/>
  <c r="E9" i="18"/>
  <c r="F9" i="18"/>
  <c r="E10" i="18"/>
  <c r="F10" i="18"/>
  <c r="E11" i="18"/>
  <c r="F11" i="18"/>
  <c r="E12" i="18"/>
  <c r="F12" i="18"/>
  <c r="E13" i="18"/>
  <c r="F13" i="18"/>
  <c r="E14" i="18"/>
  <c r="F14" i="18"/>
  <c r="E15" i="18"/>
  <c r="F15" i="18"/>
  <c r="E16" i="18"/>
  <c r="F16" i="18"/>
  <c r="E17" i="18"/>
  <c r="F17" i="18"/>
  <c r="E18" i="18"/>
  <c r="F18" i="18"/>
  <c r="E19" i="18"/>
  <c r="F19" i="18"/>
  <c r="E20" i="18"/>
  <c r="F20" i="18"/>
  <c r="E21" i="18"/>
  <c r="F21" i="18"/>
  <c r="E22" i="18"/>
  <c r="F22" i="18"/>
  <c r="E23" i="18"/>
  <c r="F23" i="18"/>
  <c r="E24" i="18"/>
  <c r="F24" i="18"/>
  <c r="E25" i="18"/>
  <c r="F25" i="18"/>
  <c r="E26" i="18"/>
  <c r="F26" i="18"/>
  <c r="E27" i="18"/>
  <c r="F27" i="18"/>
  <c r="E28" i="18"/>
  <c r="F28" i="18"/>
  <c r="E29" i="18"/>
  <c r="F29" i="18"/>
  <c r="F6" i="18"/>
  <c r="F30" i="18" s="1"/>
  <c r="E6" i="18"/>
  <c r="E30" i="18" s="1"/>
  <c r="F23" i="19" l="1"/>
  <c r="K7" i="61"/>
  <c r="L7" i="61"/>
  <c r="M7" i="61"/>
  <c r="N7" i="61"/>
  <c r="J42" i="24"/>
  <c r="I42" i="24"/>
  <c r="H42" i="24"/>
  <c r="G42" i="24"/>
  <c r="E35" i="24"/>
  <c r="F35" i="24"/>
  <c r="E36" i="24"/>
  <c r="F36" i="24"/>
  <c r="E37" i="24"/>
  <c r="F37" i="24"/>
  <c r="E38" i="24"/>
  <c r="F38" i="24"/>
  <c r="E39" i="24"/>
  <c r="F39" i="24"/>
  <c r="E40" i="24"/>
  <c r="F40" i="24"/>
  <c r="E41" i="24"/>
  <c r="F41" i="24"/>
  <c r="F34" i="24"/>
  <c r="F42" i="24" s="1"/>
  <c r="E34" i="24"/>
  <c r="J41" i="6"/>
  <c r="I41" i="6"/>
  <c r="H41" i="6"/>
  <c r="G41" i="6"/>
  <c r="E34" i="6"/>
  <c r="F34" i="6"/>
  <c r="E35" i="6"/>
  <c r="F35" i="6"/>
  <c r="E36" i="6"/>
  <c r="F36" i="6"/>
  <c r="E37" i="6"/>
  <c r="F37" i="6"/>
  <c r="E38" i="6"/>
  <c r="F38" i="6"/>
  <c r="E39" i="6"/>
  <c r="F39" i="6"/>
  <c r="E40" i="6"/>
  <c r="F40" i="6"/>
  <c r="F33" i="6"/>
  <c r="E33" i="6"/>
  <c r="J43" i="29"/>
  <c r="I43" i="29"/>
  <c r="H43" i="29"/>
  <c r="G43" i="29"/>
  <c r="E36" i="29"/>
  <c r="F36" i="29"/>
  <c r="E37" i="29"/>
  <c r="F37" i="29"/>
  <c r="E38" i="29"/>
  <c r="F38" i="29"/>
  <c r="E39" i="29"/>
  <c r="F39" i="29"/>
  <c r="E40" i="29"/>
  <c r="F40" i="29"/>
  <c r="E41" i="29"/>
  <c r="F41" i="29"/>
  <c r="E42" i="29"/>
  <c r="F42" i="29"/>
  <c r="F35" i="29"/>
  <c r="F43" i="29" s="1"/>
  <c r="E35" i="29"/>
  <c r="E43" i="29" s="1"/>
  <c r="G26" i="35"/>
  <c r="F26" i="35"/>
  <c r="K36" i="45"/>
  <c r="J36" i="45"/>
  <c r="I36" i="45"/>
  <c r="H36" i="45"/>
  <c r="F28" i="45"/>
  <c r="G28" i="45"/>
  <c r="F29" i="45"/>
  <c r="G29" i="45"/>
  <c r="F30" i="45"/>
  <c r="G30" i="45"/>
  <c r="F31" i="45"/>
  <c r="G31" i="45"/>
  <c r="F32" i="45"/>
  <c r="G32" i="45"/>
  <c r="F33" i="45"/>
  <c r="G33" i="45"/>
  <c r="F34" i="45"/>
  <c r="G34" i="45"/>
  <c r="F35" i="45"/>
  <c r="G35" i="45"/>
  <c r="G27" i="45"/>
  <c r="G36" i="45" s="1"/>
  <c r="F27" i="45"/>
  <c r="J37" i="38"/>
  <c r="I37" i="38"/>
  <c r="H37" i="38"/>
  <c r="G37" i="38"/>
  <c r="F37" i="38"/>
  <c r="E37" i="38"/>
  <c r="E35" i="38"/>
  <c r="F35" i="38"/>
  <c r="E36" i="38"/>
  <c r="F36" i="38"/>
  <c r="J51" i="1"/>
  <c r="I51" i="1"/>
  <c r="H51" i="1"/>
  <c r="G51" i="1"/>
  <c r="E34" i="1"/>
  <c r="F34" i="1"/>
  <c r="E35" i="1"/>
  <c r="F35" i="1"/>
  <c r="E36" i="1"/>
  <c r="F36" i="1"/>
  <c r="E37" i="1"/>
  <c r="F37" i="1"/>
  <c r="E38" i="1"/>
  <c r="F38" i="1"/>
  <c r="E39" i="1"/>
  <c r="F39" i="1"/>
  <c r="E40" i="1"/>
  <c r="F40" i="1"/>
  <c r="E41" i="1"/>
  <c r="F41" i="1"/>
  <c r="E42" i="1"/>
  <c r="F42" i="1"/>
  <c r="E43" i="1"/>
  <c r="F43" i="1"/>
  <c r="E44" i="1"/>
  <c r="F44" i="1"/>
  <c r="E45" i="1"/>
  <c r="F45" i="1"/>
  <c r="E46" i="1"/>
  <c r="F46" i="1"/>
  <c r="E47" i="1"/>
  <c r="F47" i="1"/>
  <c r="E48" i="1"/>
  <c r="F48" i="1"/>
  <c r="E49" i="1"/>
  <c r="F49" i="1"/>
  <c r="E50" i="1"/>
  <c r="F50" i="1"/>
  <c r="F33" i="1"/>
  <c r="F51" i="1" s="1"/>
  <c r="E33" i="1"/>
  <c r="E51" i="1" s="1"/>
  <c r="J48" i="22"/>
  <c r="I48" i="22"/>
  <c r="H48" i="22"/>
  <c r="G48" i="22"/>
  <c r="E34" i="22"/>
  <c r="F34" i="22"/>
  <c r="E35" i="22"/>
  <c r="F35" i="22"/>
  <c r="E36" i="22"/>
  <c r="F36" i="22"/>
  <c r="E37" i="22"/>
  <c r="F37" i="22"/>
  <c r="E38" i="22"/>
  <c r="F38" i="22"/>
  <c r="E39" i="22"/>
  <c r="F39" i="22"/>
  <c r="E40" i="22"/>
  <c r="F40" i="22"/>
  <c r="E41" i="22"/>
  <c r="F41" i="22"/>
  <c r="E42" i="22"/>
  <c r="F42" i="22"/>
  <c r="E43" i="22"/>
  <c r="F43" i="22"/>
  <c r="E44" i="22"/>
  <c r="F44" i="22"/>
  <c r="E45" i="22"/>
  <c r="F45" i="22"/>
  <c r="E46" i="22"/>
  <c r="F46" i="22"/>
  <c r="E47" i="22"/>
  <c r="F47" i="22"/>
  <c r="F33" i="22"/>
  <c r="F48" i="22" s="1"/>
  <c r="E33" i="22"/>
  <c r="J11" i="2"/>
  <c r="I11" i="2"/>
  <c r="H11" i="2"/>
  <c r="G11" i="2"/>
  <c r="E6" i="2"/>
  <c r="F6" i="2"/>
  <c r="E7" i="2"/>
  <c r="F7" i="2"/>
  <c r="E8" i="2"/>
  <c r="F8" i="2"/>
  <c r="E9" i="2"/>
  <c r="F9" i="2"/>
  <c r="F5" i="2"/>
  <c r="E5" i="2"/>
  <c r="E11" i="2" s="1"/>
  <c r="J46" i="4"/>
  <c r="I46" i="4"/>
  <c r="H46" i="4"/>
  <c r="G46" i="4"/>
  <c r="E37" i="4"/>
  <c r="F37" i="4"/>
  <c r="F46" i="4" s="1"/>
  <c r="E38" i="4"/>
  <c r="F38" i="4"/>
  <c r="E39" i="4"/>
  <c r="F39" i="4"/>
  <c r="E40" i="4"/>
  <c r="F40" i="4"/>
  <c r="E41" i="4"/>
  <c r="F41" i="4"/>
  <c r="E42" i="4"/>
  <c r="F42" i="4"/>
  <c r="E43" i="4"/>
  <c r="F43" i="4"/>
  <c r="E44" i="4"/>
  <c r="F44" i="4"/>
  <c r="E45" i="4"/>
  <c r="F45" i="4"/>
  <c r="E36" i="4"/>
  <c r="J51" i="23"/>
  <c r="I51" i="23"/>
  <c r="H51" i="23"/>
  <c r="G51" i="23"/>
  <c r="E38" i="23"/>
  <c r="F38" i="23"/>
  <c r="E39" i="23"/>
  <c r="F39" i="23"/>
  <c r="E40" i="23"/>
  <c r="F40" i="23"/>
  <c r="E41" i="23"/>
  <c r="F41" i="23"/>
  <c r="E42" i="23"/>
  <c r="F42" i="23"/>
  <c r="E43" i="23"/>
  <c r="F43" i="23"/>
  <c r="E44" i="23"/>
  <c r="F44" i="23"/>
  <c r="E45" i="23"/>
  <c r="F45" i="23"/>
  <c r="E46" i="23"/>
  <c r="F46" i="23"/>
  <c r="E47" i="23"/>
  <c r="F47" i="23"/>
  <c r="E48" i="23"/>
  <c r="F48" i="23"/>
  <c r="E49" i="23"/>
  <c r="F49" i="23"/>
  <c r="E50" i="23"/>
  <c r="F50" i="23"/>
  <c r="F36" i="23"/>
  <c r="E36" i="23"/>
  <c r="F8" i="21"/>
  <c r="E8" i="21"/>
  <c r="J36" i="11"/>
  <c r="I36" i="11"/>
  <c r="H36" i="11"/>
  <c r="G36" i="11"/>
  <c r="E26" i="11"/>
  <c r="F26" i="11"/>
  <c r="E27" i="11"/>
  <c r="F27" i="11"/>
  <c r="E28" i="11"/>
  <c r="F28" i="11"/>
  <c r="E29" i="11"/>
  <c r="F29" i="11"/>
  <c r="E30" i="11"/>
  <c r="F30" i="11"/>
  <c r="E31" i="11"/>
  <c r="F31" i="11"/>
  <c r="E32" i="11"/>
  <c r="F32" i="11"/>
  <c r="E33" i="11"/>
  <c r="F33" i="11"/>
  <c r="E34" i="11"/>
  <c r="F34" i="11"/>
  <c r="E35" i="11"/>
  <c r="F35" i="11"/>
  <c r="F25" i="11"/>
  <c r="F36" i="11" s="1"/>
  <c r="E25" i="11"/>
  <c r="E36" i="11" s="1"/>
  <c r="J39" i="36"/>
  <c r="I39" i="36"/>
  <c r="H39" i="36"/>
  <c r="G39" i="36"/>
  <c r="E26" i="36"/>
  <c r="F26" i="36"/>
  <c r="E27" i="36"/>
  <c r="F27" i="36"/>
  <c r="E28" i="36"/>
  <c r="F28" i="36"/>
  <c r="E29" i="36"/>
  <c r="F29" i="36"/>
  <c r="E30" i="36"/>
  <c r="F30" i="36"/>
  <c r="E31" i="36"/>
  <c r="F31" i="36"/>
  <c r="E32" i="36"/>
  <c r="F32" i="36"/>
  <c r="E33" i="36"/>
  <c r="F33" i="36"/>
  <c r="E34" i="36"/>
  <c r="F34" i="36"/>
  <c r="E35" i="36"/>
  <c r="F35" i="36"/>
  <c r="E36" i="36"/>
  <c r="F36" i="36"/>
  <c r="E37" i="36"/>
  <c r="F37" i="36"/>
  <c r="E38" i="36"/>
  <c r="F38" i="36"/>
  <c r="F25" i="36"/>
  <c r="F39" i="36" s="1"/>
  <c r="E25" i="36"/>
  <c r="E39" i="36" s="1"/>
  <c r="J58" i="10"/>
  <c r="I58" i="10"/>
  <c r="H58" i="10"/>
  <c r="G58" i="10"/>
  <c r="F58" i="10"/>
  <c r="E58"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31" i="10"/>
  <c r="J40" i="8"/>
  <c r="I40" i="8"/>
  <c r="H40" i="8"/>
  <c r="G40" i="8"/>
  <c r="F34" i="8"/>
  <c r="F35" i="8"/>
  <c r="F36" i="8"/>
  <c r="F37" i="8"/>
  <c r="F38" i="8"/>
  <c r="F39" i="8"/>
  <c r="E30" i="8"/>
  <c r="F30" i="8" s="1"/>
  <c r="E31" i="8"/>
  <c r="E32" i="8"/>
  <c r="F32" i="8" s="1"/>
  <c r="E33" i="8"/>
  <c r="F33" i="8" s="1"/>
  <c r="E34" i="8"/>
  <c r="E35" i="8"/>
  <c r="E36" i="8"/>
  <c r="E37" i="8"/>
  <c r="E38" i="8"/>
  <c r="E39" i="8"/>
  <c r="L6" i="3"/>
  <c r="L7" i="3"/>
  <c r="L8" i="3"/>
  <c r="L11" i="3"/>
  <c r="L12" i="3"/>
  <c r="L13" i="3"/>
  <c r="L14" i="3"/>
  <c r="L15" i="3"/>
  <c r="L16" i="3"/>
  <c r="L17" i="3"/>
  <c r="L18" i="3"/>
  <c r="L19" i="3"/>
  <c r="L20" i="3"/>
  <c r="L21" i="3"/>
  <c r="L22" i="3"/>
  <c r="L23" i="3"/>
  <c r="K13" i="3"/>
  <c r="K14" i="3"/>
  <c r="K15" i="3"/>
  <c r="K16" i="3"/>
  <c r="K17" i="3"/>
  <c r="K18" i="3"/>
  <c r="K19" i="3"/>
  <c r="K20" i="3"/>
  <c r="K21" i="3"/>
  <c r="K22" i="3"/>
  <c r="K23" i="3"/>
  <c r="P25" i="3"/>
  <c r="O25" i="3"/>
  <c r="N25" i="3"/>
  <c r="M25" i="3"/>
  <c r="J38" i="13"/>
  <c r="I38" i="13"/>
  <c r="H38" i="13"/>
  <c r="G38" i="13"/>
  <c r="E38" i="13"/>
  <c r="E23" i="13"/>
  <c r="F23" i="13" s="1"/>
  <c r="E24" i="13"/>
  <c r="F24" i="13" s="1"/>
  <c r="E25" i="13"/>
  <c r="F25" i="13"/>
  <c r="E26" i="13"/>
  <c r="F26" i="13" s="1"/>
  <c r="E27" i="13"/>
  <c r="F27" i="13"/>
  <c r="E28" i="13"/>
  <c r="F28" i="13" s="1"/>
  <c r="E29" i="13"/>
  <c r="F29" i="13"/>
  <c r="E30" i="13"/>
  <c r="F30" i="13" s="1"/>
  <c r="E31" i="13"/>
  <c r="F31" i="13"/>
  <c r="E32" i="13"/>
  <c r="F32" i="13" s="1"/>
  <c r="E33" i="13"/>
  <c r="F33" i="13"/>
  <c r="E34" i="13"/>
  <c r="F34" i="13" s="1"/>
  <c r="E35" i="13"/>
  <c r="F35" i="13"/>
  <c r="E36" i="13"/>
  <c r="F36" i="13" s="1"/>
  <c r="E37" i="13"/>
  <c r="F37" i="13"/>
  <c r="F22" i="13"/>
  <c r="E22" i="13"/>
  <c r="G56" i="9"/>
  <c r="H56" i="9"/>
  <c r="I56" i="9"/>
  <c r="J56" i="9"/>
  <c r="E48" i="9"/>
  <c r="F48" i="9"/>
  <c r="E50" i="9"/>
  <c r="F50" i="9"/>
  <c r="E51" i="9"/>
  <c r="F51" i="9" s="1"/>
  <c r="E52" i="9"/>
  <c r="F52" i="9"/>
  <c r="E53" i="9"/>
  <c r="F53" i="9" s="1"/>
  <c r="E54" i="9"/>
  <c r="F54" i="9"/>
  <c r="E55" i="9"/>
  <c r="F55" i="9" s="1"/>
  <c r="E47" i="9"/>
  <c r="F47" i="9" s="1"/>
  <c r="G34" i="17"/>
  <c r="H34" i="17"/>
  <c r="I34" i="17"/>
  <c r="J34" i="17"/>
  <c r="F30" i="17"/>
  <c r="F31" i="17"/>
  <c r="F32" i="17"/>
  <c r="F33" i="17"/>
  <c r="E30" i="17"/>
  <c r="E31" i="17"/>
  <c r="E32" i="17"/>
  <c r="E33" i="17"/>
  <c r="E29" i="17"/>
  <c r="F29" i="17" s="1"/>
  <c r="F34" i="17" s="1"/>
  <c r="J35" i="20"/>
  <c r="I35" i="20"/>
  <c r="H35" i="20"/>
  <c r="G35" i="20"/>
  <c r="F29" i="20"/>
  <c r="F30" i="20"/>
  <c r="F31" i="20"/>
  <c r="F32" i="20"/>
  <c r="F33" i="20"/>
  <c r="F34" i="20"/>
  <c r="F28" i="20"/>
  <c r="E29" i="20"/>
  <c r="E30" i="20"/>
  <c r="E31" i="20"/>
  <c r="E32" i="20"/>
  <c r="E33" i="20"/>
  <c r="E34" i="20"/>
  <c r="E28" i="20"/>
  <c r="J58" i="16"/>
  <c r="I58" i="16"/>
  <c r="H58" i="16"/>
  <c r="G58" i="16"/>
  <c r="E58" i="16"/>
  <c r="E52" i="16"/>
  <c r="F52" i="16"/>
  <c r="E53" i="16"/>
  <c r="F53" i="16"/>
  <c r="E54" i="16"/>
  <c r="F54" i="16"/>
  <c r="E55" i="16"/>
  <c r="F55" i="16"/>
  <c r="E56" i="16"/>
  <c r="F56" i="16"/>
  <c r="E57" i="16"/>
  <c r="F57" i="16"/>
  <c r="F51" i="16"/>
  <c r="F58" i="16" s="1"/>
  <c r="F30" i="15"/>
  <c r="F31" i="15"/>
  <c r="J32" i="15"/>
  <c r="I32" i="15"/>
  <c r="H32" i="15"/>
  <c r="G32" i="15"/>
  <c r="E30" i="15"/>
  <c r="E31" i="15"/>
  <c r="I43" i="14"/>
  <c r="H43" i="14"/>
  <c r="G43" i="14"/>
  <c r="F37" i="14"/>
  <c r="F38" i="14"/>
  <c r="F39" i="14"/>
  <c r="F40" i="14"/>
  <c r="F41" i="14"/>
  <c r="F42" i="14"/>
  <c r="E34" i="14"/>
  <c r="F34" i="14" s="1"/>
  <c r="E35" i="14"/>
  <c r="F35" i="14" s="1"/>
  <c r="E36" i="14"/>
  <c r="F36" i="14" s="1"/>
  <c r="E37" i="14"/>
  <c r="E38" i="14"/>
  <c r="E39" i="14"/>
  <c r="E40" i="14"/>
  <c r="E41" i="14"/>
  <c r="E42" i="14"/>
  <c r="E33" i="14"/>
  <c r="E32" i="60"/>
  <c r="F32" i="60" s="1"/>
  <c r="E29" i="60"/>
  <c r="F33" i="60" s="1"/>
  <c r="J33" i="60"/>
  <c r="I33" i="60"/>
  <c r="H33" i="60"/>
  <c r="G33" i="60"/>
  <c r="J32" i="26"/>
  <c r="I32" i="26"/>
  <c r="H32" i="26"/>
  <c r="G32" i="26"/>
  <c r="F32" i="26"/>
  <c r="F30" i="26"/>
  <c r="F31" i="26"/>
  <c r="E30" i="26"/>
  <c r="E31" i="26"/>
  <c r="F29" i="26"/>
  <c r="E29" i="26"/>
  <c r="F5" i="32"/>
  <c r="F6" i="32"/>
  <c r="F7" i="32"/>
  <c r="F8" i="32"/>
  <c r="F9" i="32"/>
  <c r="F10" i="32"/>
  <c r="F11" i="32"/>
  <c r="F12" i="32"/>
  <c r="F13" i="32"/>
  <c r="F14" i="32"/>
  <c r="E5" i="32"/>
  <c r="E6" i="32"/>
  <c r="E7" i="32"/>
  <c r="E8" i="32"/>
  <c r="E9" i="32"/>
  <c r="E10" i="32"/>
  <c r="E11" i="32"/>
  <c r="E12" i="32"/>
  <c r="E13" i="32"/>
  <c r="E14" i="32"/>
  <c r="F4" i="32"/>
  <c r="F17" i="32" s="1"/>
  <c r="E4" i="32"/>
  <c r="E17" i="32" s="1"/>
  <c r="J16" i="30"/>
  <c r="I16" i="30"/>
  <c r="H16" i="30"/>
  <c r="G16" i="30"/>
  <c r="E16" i="30"/>
  <c r="E6" i="30"/>
  <c r="E7" i="30"/>
  <c r="E8" i="30"/>
  <c r="E9" i="30"/>
  <c r="E10" i="30"/>
  <c r="E11" i="30"/>
  <c r="E12" i="30"/>
  <c r="E13" i="30"/>
  <c r="E14" i="30"/>
  <c r="E15" i="30"/>
  <c r="F5" i="30"/>
  <c r="F16" i="30" s="1"/>
  <c r="E5" i="30"/>
  <c r="K29" i="43"/>
  <c r="J29" i="43"/>
  <c r="I29" i="43"/>
  <c r="H29" i="43"/>
  <c r="G24" i="43"/>
  <c r="G25" i="43"/>
  <c r="G26" i="43"/>
  <c r="G27" i="43"/>
  <c r="G28" i="43"/>
  <c r="F24" i="43"/>
  <c r="F25" i="43"/>
  <c r="F26" i="43"/>
  <c r="F27" i="43"/>
  <c r="F28" i="43"/>
  <c r="F22" i="43"/>
  <c r="F29" i="43" s="1"/>
  <c r="G22" i="43"/>
  <c r="G29" i="43" s="1"/>
  <c r="G34" i="27"/>
  <c r="H34" i="27"/>
  <c r="I34" i="27"/>
  <c r="J34" i="27"/>
  <c r="E34" i="27"/>
  <c r="F32" i="27"/>
  <c r="F33" i="27"/>
  <c r="F31" i="27"/>
  <c r="G9" i="33"/>
  <c r="H9" i="33"/>
  <c r="I9" i="33"/>
  <c r="J9" i="33"/>
  <c r="F5" i="33"/>
  <c r="F6" i="33"/>
  <c r="F7" i="33"/>
  <c r="F8" i="33"/>
  <c r="F4" i="33"/>
  <c r="K500" i="68"/>
  <c r="U500" i="68" s="1"/>
  <c r="Q500" i="68" s="1"/>
  <c r="K501" i="68"/>
  <c r="K509" i="68"/>
  <c r="U509" i="68" s="1"/>
  <c r="Q509" i="68" s="1"/>
  <c r="K510" i="68"/>
  <c r="U510" i="68" s="1"/>
  <c r="Q510" i="68" s="1"/>
  <c r="K506" i="68"/>
  <c r="K505" i="68"/>
  <c r="K504" i="68"/>
  <c r="U504" i="68" s="1"/>
  <c r="Q504" i="68" s="1"/>
  <c r="K503" i="68"/>
  <c r="U503" i="68" s="1"/>
  <c r="Q503" i="68" s="1"/>
  <c r="K502" i="68"/>
  <c r="U502" i="68" s="1"/>
  <c r="K499" i="68"/>
  <c r="K157" i="68"/>
  <c r="K146" i="68"/>
  <c r="K145" i="68"/>
  <c r="K143" i="68"/>
  <c r="K112" i="68"/>
  <c r="K105" i="68"/>
  <c r="H52" i="57"/>
  <c r="I113" i="57"/>
  <c r="I99" i="57" s="1"/>
  <c r="J113" i="57"/>
  <c r="J99" i="57" s="1"/>
  <c r="L113" i="57"/>
  <c r="L99" i="57" s="1"/>
  <c r="M113" i="57"/>
  <c r="M99" i="57" s="1"/>
  <c r="N113" i="57"/>
  <c r="N99" i="57" s="1"/>
  <c r="O113" i="57"/>
  <c r="O99" i="57" s="1"/>
  <c r="P113" i="57"/>
  <c r="P99" i="57" s="1"/>
  <c r="H113" i="57"/>
  <c r="H99" i="57" s="1"/>
  <c r="K71" i="68"/>
  <c r="K723" i="68"/>
  <c r="M723" i="68" s="1"/>
  <c r="K722" i="68"/>
  <c r="M722" i="68" s="1"/>
  <c r="K721" i="68"/>
  <c r="M721" i="68" s="1"/>
  <c r="K720" i="68"/>
  <c r="M720" i="68" s="1"/>
  <c r="K719" i="68"/>
  <c r="M719" i="68" s="1"/>
  <c r="K718" i="68"/>
  <c r="M718" i="68" s="1"/>
  <c r="K717" i="68"/>
  <c r="M717" i="68" s="1"/>
  <c r="K716" i="68"/>
  <c r="M716" i="68" s="1"/>
  <c r="K715" i="68"/>
  <c r="M715" i="68" s="1"/>
  <c r="K714" i="68"/>
  <c r="M714" i="68" s="1"/>
  <c r="K713" i="68"/>
  <c r="M713" i="68" s="1"/>
  <c r="K712" i="68"/>
  <c r="M712" i="68" s="1"/>
  <c r="K711" i="68"/>
  <c r="M711" i="68" s="1"/>
  <c r="K710" i="68"/>
  <c r="M710" i="68" s="1"/>
  <c r="K709" i="68"/>
  <c r="M709" i="68" s="1"/>
  <c r="K708" i="68"/>
  <c r="M708" i="68" s="1"/>
  <c r="K707" i="68"/>
  <c r="M707" i="68" s="1"/>
  <c r="K706" i="68"/>
  <c r="M706" i="68" s="1"/>
  <c r="K705" i="68"/>
  <c r="M705" i="68" s="1"/>
  <c r="K704" i="68"/>
  <c r="M704" i="68" s="1"/>
  <c r="K703" i="68"/>
  <c r="M703" i="68" s="1"/>
  <c r="K702" i="68"/>
  <c r="M702" i="68" s="1"/>
  <c r="K701" i="68"/>
  <c r="M701" i="68" s="1"/>
  <c r="K700" i="68"/>
  <c r="M700" i="68" s="1"/>
  <c r="AC699" i="68"/>
  <c r="W699" i="68"/>
  <c r="L699" i="68"/>
  <c r="AC698" i="68"/>
  <c r="W698" i="68"/>
  <c r="W412" i="68" s="1"/>
  <c r="L698" i="68"/>
  <c r="AC697" i="68"/>
  <c r="W697" i="68"/>
  <c r="T693" i="68"/>
  <c r="T691" i="68" s="1"/>
  <c r="T689" i="68" s="1"/>
  <c r="L697" i="68"/>
  <c r="AC696" i="68"/>
  <c r="W410" i="68"/>
  <c r="L696" i="68"/>
  <c r="AC695" i="68"/>
  <c r="L695" i="68"/>
  <c r="L693" i="68" s="1"/>
  <c r="L691" i="68" s="1"/>
  <c r="L689" i="68" s="1"/>
  <c r="AC694" i="68"/>
  <c r="L694" i="68"/>
  <c r="L692" i="68" s="1"/>
  <c r="L690" i="68" s="1"/>
  <c r="L688" i="68" s="1"/>
  <c r="AC693" i="68"/>
  <c r="AB693" i="68"/>
  <c r="AA693" i="68"/>
  <c r="Z693" i="68"/>
  <c r="Y693" i="68"/>
  <c r="X693" i="68"/>
  <c r="X691" i="68" s="1"/>
  <c r="X689" i="68" s="1"/>
  <c r="V693" i="68"/>
  <c r="V691" i="68" s="1"/>
  <c r="V689" i="68" s="1"/>
  <c r="S693" i="68"/>
  <c r="R693" i="68"/>
  <c r="R691" i="68" s="1"/>
  <c r="R689" i="68" s="1"/>
  <c r="P693" i="68"/>
  <c r="O693" i="68"/>
  <c r="N693" i="68"/>
  <c r="J693" i="68"/>
  <c r="I693" i="68"/>
  <c r="H693" i="68"/>
  <c r="AB692" i="68"/>
  <c r="AA692" i="68"/>
  <c r="Z692" i="68"/>
  <c r="Y692" i="68"/>
  <c r="X692" i="68"/>
  <c r="X690" i="68" s="1"/>
  <c r="X688" i="68" s="1"/>
  <c r="V692" i="68"/>
  <c r="V690" i="68" s="1"/>
  <c r="V688" i="68" s="1"/>
  <c r="T692" i="68"/>
  <c r="T690" i="68" s="1"/>
  <c r="T688" i="68" s="1"/>
  <c r="S692" i="68"/>
  <c r="S690" i="68" s="1"/>
  <c r="S688" i="68" s="1"/>
  <c r="R692" i="68"/>
  <c r="R690" i="68" s="1"/>
  <c r="R688" i="68" s="1"/>
  <c r="P692" i="68"/>
  <c r="O692" i="68"/>
  <c r="N692" i="68"/>
  <c r="J692" i="68"/>
  <c r="I692" i="68"/>
  <c r="H692" i="68"/>
  <c r="AC691" i="68"/>
  <c r="AB691" i="68"/>
  <c r="AA691" i="68"/>
  <c r="Z691" i="68"/>
  <c r="Y691" i="68"/>
  <c r="S691" i="68"/>
  <c r="S689" i="68" s="1"/>
  <c r="P691" i="68"/>
  <c r="O691" i="68"/>
  <c r="N691" i="68"/>
  <c r="J691" i="68"/>
  <c r="I691" i="68"/>
  <c r="H691" i="68"/>
  <c r="AB690" i="68"/>
  <c r="AA690" i="68"/>
  <c r="Z690" i="68"/>
  <c r="Y690" i="68"/>
  <c r="P690" i="68"/>
  <c r="O690" i="68"/>
  <c r="N690" i="68"/>
  <c r="J690" i="68"/>
  <c r="I690" i="68"/>
  <c r="H690" i="68"/>
  <c r="AC689" i="68"/>
  <c r="AB689" i="68"/>
  <c r="AA689" i="68"/>
  <c r="Z689" i="68"/>
  <c r="Y689" i="68"/>
  <c r="P689" i="68"/>
  <c r="O689" i="68"/>
  <c r="N689" i="68"/>
  <c r="J689" i="68"/>
  <c r="I689" i="68"/>
  <c r="H689" i="68"/>
  <c r="AB688" i="68"/>
  <c r="AA688" i="68"/>
  <c r="Z688" i="68"/>
  <c r="Y688" i="68"/>
  <c r="P688" i="68"/>
  <c r="O688" i="68"/>
  <c r="N688" i="68"/>
  <c r="J688" i="68"/>
  <c r="I688" i="68"/>
  <c r="H688" i="68"/>
  <c r="Q687" i="68"/>
  <c r="Q686" i="68"/>
  <c r="Q685" i="68"/>
  <c r="Q684" i="68"/>
  <c r="Q682" i="68"/>
  <c r="Y681" i="68"/>
  <c r="X681" i="68"/>
  <c r="W681" i="68"/>
  <c r="V681" i="68"/>
  <c r="T681" i="68"/>
  <c r="S681" i="68"/>
  <c r="R681" i="68"/>
  <c r="P681" i="68"/>
  <c r="O681" i="68"/>
  <c r="N681" i="68"/>
  <c r="M681" i="68"/>
  <c r="L681" i="68"/>
  <c r="Y680" i="68"/>
  <c r="X680" i="68"/>
  <c r="W680" i="68"/>
  <c r="V680" i="68"/>
  <c r="U680" i="68"/>
  <c r="T680" i="68"/>
  <c r="S680" i="68"/>
  <c r="R680" i="68"/>
  <c r="P680" i="68"/>
  <c r="O680" i="68"/>
  <c r="N680" i="68"/>
  <c r="M680" i="68"/>
  <c r="L680" i="68"/>
  <c r="AC679" i="68"/>
  <c r="L679" i="68"/>
  <c r="AC678" i="68"/>
  <c r="L678" i="68"/>
  <c r="AC677" i="68"/>
  <c r="K677" i="68"/>
  <c r="M677" i="68" s="1"/>
  <c r="AC676" i="68"/>
  <c r="K676" i="68"/>
  <c r="U676" i="68" s="1"/>
  <c r="Q676" i="68" s="1"/>
  <c r="AC675" i="68"/>
  <c r="K675" i="68"/>
  <c r="U675" i="68" s="1"/>
  <c r="Q675" i="68" s="1"/>
  <c r="AC674" i="68"/>
  <c r="K674" i="68"/>
  <c r="U674" i="68" s="1"/>
  <c r="Q674" i="68" s="1"/>
  <c r="AC673" i="68"/>
  <c r="K673" i="68"/>
  <c r="M673" i="68" s="1"/>
  <c r="AC672" i="68"/>
  <c r="K672" i="68"/>
  <c r="U672" i="68" s="1"/>
  <c r="Q672" i="68" s="1"/>
  <c r="AC671" i="68"/>
  <c r="K671" i="68"/>
  <c r="U671" i="68" s="1"/>
  <c r="Q671" i="68" s="1"/>
  <c r="AC670" i="68"/>
  <c r="K670" i="68"/>
  <c r="U670" i="68" s="1"/>
  <c r="Q670" i="68" s="1"/>
  <c r="AC669" i="68"/>
  <c r="K669" i="68"/>
  <c r="M669" i="68" s="1"/>
  <c r="AC668" i="68"/>
  <c r="L668" i="68"/>
  <c r="AC667" i="68"/>
  <c r="L667" i="68"/>
  <c r="AC666" i="68"/>
  <c r="L666" i="68"/>
  <c r="L664" i="68" s="1"/>
  <c r="AC665" i="68"/>
  <c r="L665" i="68"/>
  <c r="AC664" i="68"/>
  <c r="AB664" i="68"/>
  <c r="AA664" i="68"/>
  <c r="Z664" i="68"/>
  <c r="Y664" i="68"/>
  <c r="X664" i="68"/>
  <c r="W664" i="68"/>
  <c r="V664" i="68"/>
  <c r="T664" i="68"/>
  <c r="S664" i="68"/>
  <c r="R664" i="68"/>
  <c r="P664" i="68"/>
  <c r="O664" i="68"/>
  <c r="N664" i="68"/>
  <c r="J664" i="68"/>
  <c r="I664" i="68"/>
  <c r="H664" i="68"/>
  <c r="AC663" i="68"/>
  <c r="AB663" i="68"/>
  <c r="AA663" i="68"/>
  <c r="Z663" i="68"/>
  <c r="Y663" i="68"/>
  <c r="X663" i="68"/>
  <c r="W663" i="68"/>
  <c r="V663" i="68"/>
  <c r="T663" i="68"/>
  <c r="S663" i="68"/>
  <c r="R663" i="68"/>
  <c r="P663" i="68"/>
  <c r="O663" i="68"/>
  <c r="N663" i="68"/>
  <c r="J663" i="68"/>
  <c r="I663" i="68"/>
  <c r="H663" i="68"/>
  <c r="K662" i="68"/>
  <c r="K656" i="68" s="1"/>
  <c r="K661" i="68"/>
  <c r="K655" i="68" s="1"/>
  <c r="P656" i="68"/>
  <c r="O656" i="68"/>
  <c r="N656" i="68"/>
  <c r="M656" i="68"/>
  <c r="L656" i="68"/>
  <c r="J656" i="68"/>
  <c r="I656" i="68"/>
  <c r="H656" i="68"/>
  <c r="P655" i="68"/>
  <c r="O655" i="68"/>
  <c r="N655" i="68"/>
  <c r="M655" i="68"/>
  <c r="L655" i="68"/>
  <c r="J655" i="68"/>
  <c r="I655" i="68"/>
  <c r="H655" i="68"/>
  <c r="AC654" i="68"/>
  <c r="X654" i="68"/>
  <c r="X652" i="68" s="1"/>
  <c r="X650" i="68" s="1"/>
  <c r="X648" i="68" s="1"/>
  <c r="X646" i="68" s="1"/>
  <c r="X644" i="68" s="1"/>
  <c r="X642" i="68" s="1"/>
  <c r="X640" i="68" s="1"/>
  <c r="X638" i="68" s="1"/>
  <c r="X636" i="68" s="1"/>
  <c r="X634" i="68" s="1"/>
  <c r="X632" i="68" s="1"/>
  <c r="X630" i="68" s="1"/>
  <c r="W654" i="68"/>
  <c r="V654" i="68"/>
  <c r="L654" i="68"/>
  <c r="AC653" i="68"/>
  <c r="X653" i="68"/>
  <c r="W653" i="68"/>
  <c r="V653" i="68"/>
  <c r="V651" i="68" s="1"/>
  <c r="V649" i="68" s="1"/>
  <c r="V647" i="68" s="1"/>
  <c r="V645" i="68" s="1"/>
  <c r="V643" i="68" s="1"/>
  <c r="V641" i="68" s="1"/>
  <c r="V639" i="68" s="1"/>
  <c r="V637" i="68" s="1"/>
  <c r="V635" i="68" s="1"/>
  <c r="V633" i="68" s="1"/>
  <c r="V631" i="68" s="1"/>
  <c r="L653" i="68"/>
  <c r="AC652" i="68"/>
  <c r="W652" i="68"/>
  <c r="W650" i="68" s="1"/>
  <c r="W648" i="68" s="1"/>
  <c r="W646" i="68" s="1"/>
  <c r="W644" i="68" s="1"/>
  <c r="W642" i="68" s="1"/>
  <c r="W640" i="68" s="1"/>
  <c r="W638" i="68" s="1"/>
  <c r="W636" i="68" s="1"/>
  <c r="W634" i="68" s="1"/>
  <c r="W632" i="68" s="1"/>
  <c r="W630" i="68" s="1"/>
  <c r="V652" i="68"/>
  <c r="V650" i="68" s="1"/>
  <c r="V648" i="68" s="1"/>
  <c r="V646" i="68" s="1"/>
  <c r="V644" i="68" s="1"/>
  <c r="V642" i="68" s="1"/>
  <c r="V640" i="68" s="1"/>
  <c r="V638" i="68" s="1"/>
  <c r="V636" i="68" s="1"/>
  <c r="V634" i="68" s="1"/>
  <c r="V632" i="68" s="1"/>
  <c r="V630" i="68" s="1"/>
  <c r="L652" i="68"/>
  <c r="AC651" i="68"/>
  <c r="X651" i="68"/>
  <c r="X649" i="68" s="1"/>
  <c r="X647" i="68" s="1"/>
  <c r="X645" i="68" s="1"/>
  <c r="X643" i="68" s="1"/>
  <c r="X641" i="68" s="1"/>
  <c r="X639" i="68" s="1"/>
  <c r="X637" i="68" s="1"/>
  <c r="X635" i="68" s="1"/>
  <c r="X633" i="68" s="1"/>
  <c r="X631" i="68" s="1"/>
  <c r="X629" i="68" s="1"/>
  <c r="W651" i="68"/>
  <c r="W649" i="68" s="1"/>
  <c r="W647" i="68" s="1"/>
  <c r="W645" i="68" s="1"/>
  <c r="W643" i="68" s="1"/>
  <c r="W641" i="68" s="1"/>
  <c r="W639" i="68" s="1"/>
  <c r="W637" i="68" s="1"/>
  <c r="W635" i="68" s="1"/>
  <c r="W633" i="68" s="1"/>
  <c r="W631" i="68" s="1"/>
  <c r="L651" i="68"/>
  <c r="AC650" i="68"/>
  <c r="AC648" i="68" s="1"/>
  <c r="AC646" i="68" s="1"/>
  <c r="AC644" i="68" s="1"/>
  <c r="AC642" i="68" s="1"/>
  <c r="AC640" i="68" s="1"/>
  <c r="L650" i="68"/>
  <c r="L648" i="68" s="1"/>
  <c r="AC649" i="68"/>
  <c r="L649" i="68"/>
  <c r="L647" i="68" s="1"/>
  <c r="AB648" i="68"/>
  <c r="AA648" i="68"/>
  <c r="Z648" i="68"/>
  <c r="Y648" i="68"/>
  <c r="T648" i="68"/>
  <c r="S648" i="68"/>
  <c r="R648" i="68"/>
  <c r="P648" i="68"/>
  <c r="O648" i="68"/>
  <c r="N648" i="68"/>
  <c r="J648" i="68"/>
  <c r="J630" i="68" s="1"/>
  <c r="I648" i="68"/>
  <c r="H648" i="68"/>
  <c r="AC647" i="68"/>
  <c r="AC645" i="68" s="1"/>
  <c r="AC643" i="68" s="1"/>
  <c r="AC641" i="68" s="1"/>
  <c r="AC639" i="68" s="1"/>
  <c r="AC629" i="68" s="1"/>
  <c r="AB647" i="68"/>
  <c r="AA647" i="68"/>
  <c r="Z647" i="68"/>
  <c r="Y647" i="68"/>
  <c r="T647" i="68"/>
  <c r="S647" i="68"/>
  <c r="R647" i="68"/>
  <c r="P647" i="68"/>
  <c r="O647" i="68"/>
  <c r="N647" i="68"/>
  <c r="J647" i="68"/>
  <c r="I647" i="68"/>
  <c r="H647" i="68"/>
  <c r="L646" i="68"/>
  <c r="L645" i="68"/>
  <c r="L644" i="68"/>
  <c r="L643" i="68"/>
  <c r="L642" i="68"/>
  <c r="L641" i="68"/>
  <c r="AB640" i="68"/>
  <c r="AA640" i="68"/>
  <c r="Z640" i="68"/>
  <c r="Y640" i="68"/>
  <c r="T640" i="68"/>
  <c r="S640" i="68"/>
  <c r="R640" i="68"/>
  <c r="P640" i="68"/>
  <c r="O640" i="68"/>
  <c r="N640" i="68"/>
  <c r="J640" i="68"/>
  <c r="I640" i="68"/>
  <c r="H640" i="68"/>
  <c r="AB639" i="68"/>
  <c r="AA639" i="68"/>
  <c r="Z639" i="68"/>
  <c r="Y639" i="68"/>
  <c r="T639" i="68"/>
  <c r="S639" i="68"/>
  <c r="R639" i="68"/>
  <c r="P639" i="68"/>
  <c r="O639" i="68"/>
  <c r="N639" i="68"/>
  <c r="J639" i="68"/>
  <c r="I639" i="68"/>
  <c r="H639" i="68"/>
  <c r="L638" i="68"/>
  <c r="L637" i="68"/>
  <c r="O636" i="68"/>
  <c r="O632" i="68" s="1"/>
  <c r="O630" i="68" s="1"/>
  <c r="N636" i="68"/>
  <c r="N632" i="68" s="1"/>
  <c r="N630" i="68" s="1"/>
  <c r="L636" i="68"/>
  <c r="L635" i="68"/>
  <c r="L634" i="68"/>
  <c r="L633" i="68"/>
  <c r="AC632" i="68"/>
  <c r="AB632" i="68"/>
  <c r="AA632" i="68"/>
  <c r="Z632" i="68"/>
  <c r="Y632" i="68"/>
  <c r="Y630" i="68" s="1"/>
  <c r="T632" i="68"/>
  <c r="S632" i="68"/>
  <c r="R632" i="68"/>
  <c r="P632" i="68"/>
  <c r="J632" i="68"/>
  <c r="I632" i="68"/>
  <c r="H632" i="68"/>
  <c r="AC631" i="68"/>
  <c r="AB631" i="68"/>
  <c r="AA631" i="68"/>
  <c r="AA629" i="68" s="1"/>
  <c r="AA443" i="68" s="1"/>
  <c r="AA441" i="68" s="1"/>
  <c r="Z631" i="68"/>
  <c r="Y631" i="68"/>
  <c r="T631" i="68"/>
  <c r="S631" i="68"/>
  <c r="R631" i="68"/>
  <c r="P631" i="68"/>
  <c r="O631" i="68"/>
  <c r="N631" i="68"/>
  <c r="N629" i="68" s="1"/>
  <c r="J631" i="68"/>
  <c r="J629" i="68" s="1"/>
  <c r="I631" i="68"/>
  <c r="H631" i="68"/>
  <c r="AB630" i="68"/>
  <c r="AA630" i="68"/>
  <c r="Z630" i="68"/>
  <c r="P630" i="68"/>
  <c r="I630" i="68"/>
  <c r="H630" i="68"/>
  <c r="AB629" i="68"/>
  <c r="Z629" i="68"/>
  <c r="Y629" i="68"/>
  <c r="W629" i="68"/>
  <c r="V629" i="68"/>
  <c r="P629" i="68"/>
  <c r="O629" i="68"/>
  <c r="I629" i="68"/>
  <c r="H629" i="68"/>
  <c r="K628" i="68"/>
  <c r="Q628" i="68" s="1"/>
  <c r="U628" i="68" s="1"/>
  <c r="K627" i="68"/>
  <c r="Q627" i="68" s="1"/>
  <c r="U627" i="68" s="1"/>
  <c r="P626" i="68"/>
  <c r="P622" i="68" s="1"/>
  <c r="O626" i="68"/>
  <c r="O622" i="68" s="1"/>
  <c r="N626" i="68"/>
  <c r="J626" i="68"/>
  <c r="I626" i="68"/>
  <c r="I622" i="68" s="1"/>
  <c r="H626" i="68"/>
  <c r="H622" i="68" s="1"/>
  <c r="P625" i="68"/>
  <c r="O625" i="68"/>
  <c r="N625" i="68"/>
  <c r="N621" i="68" s="1"/>
  <c r="J625" i="68"/>
  <c r="J621" i="68" s="1"/>
  <c r="I625" i="68"/>
  <c r="H625" i="68"/>
  <c r="K624" i="68"/>
  <c r="Q624" i="68" s="1"/>
  <c r="U624" i="68" s="1"/>
  <c r="K623" i="68"/>
  <c r="Q623" i="68" s="1"/>
  <c r="U623" i="68" s="1"/>
  <c r="N622" i="68"/>
  <c r="J622" i="68"/>
  <c r="P621" i="68"/>
  <c r="O621" i="68"/>
  <c r="I621" i="68"/>
  <c r="H621" i="68"/>
  <c r="K620" i="68"/>
  <c r="Q620" i="68" s="1"/>
  <c r="U620" i="68" s="1"/>
  <c r="K619" i="68"/>
  <c r="Q619" i="68" s="1"/>
  <c r="U619" i="68" s="1"/>
  <c r="K618" i="68"/>
  <c r="Q618" i="68" s="1"/>
  <c r="U618" i="68" s="1"/>
  <c r="K617" i="68"/>
  <c r="Q617" i="68" s="1"/>
  <c r="K616" i="68"/>
  <c r="Q616" i="68" s="1"/>
  <c r="U616" i="68" s="1"/>
  <c r="K615" i="68"/>
  <c r="Q615" i="68" s="1"/>
  <c r="U615" i="68" s="1"/>
  <c r="P614" i="68"/>
  <c r="O614" i="68"/>
  <c r="O612" i="68" s="1"/>
  <c r="N614" i="68"/>
  <c r="N612" i="68" s="1"/>
  <c r="J614" i="68"/>
  <c r="I614" i="68"/>
  <c r="I612" i="68" s="1"/>
  <c r="H614" i="68"/>
  <c r="H612" i="68" s="1"/>
  <c r="P613" i="68"/>
  <c r="P611" i="68" s="1"/>
  <c r="O613" i="68"/>
  <c r="O611" i="68" s="1"/>
  <c r="N613" i="68"/>
  <c r="N611" i="68" s="1"/>
  <c r="J613" i="68"/>
  <c r="J611" i="68" s="1"/>
  <c r="I613" i="68"/>
  <c r="I611" i="68" s="1"/>
  <c r="H613" i="68"/>
  <c r="P612" i="68"/>
  <c r="J612" i="68"/>
  <c r="H611" i="68"/>
  <c r="K610" i="68"/>
  <c r="Q610" i="68" s="1"/>
  <c r="U610" i="68" s="1"/>
  <c r="K609" i="68"/>
  <c r="Q609" i="68" s="1"/>
  <c r="U609" i="68" s="1"/>
  <c r="K608" i="68"/>
  <c r="Q608" i="68" s="1"/>
  <c r="U608" i="68" s="1"/>
  <c r="K607" i="68"/>
  <c r="Q607" i="68" s="1"/>
  <c r="U607" i="68" s="1"/>
  <c r="K606" i="68"/>
  <c r="Q606" i="68" s="1"/>
  <c r="U606" i="68" s="1"/>
  <c r="K605" i="68"/>
  <c r="Q605" i="68" s="1"/>
  <c r="U605" i="68" s="1"/>
  <c r="K604" i="68"/>
  <c r="Q604" i="68" s="1"/>
  <c r="U604" i="68" s="1"/>
  <c r="K603" i="68"/>
  <c r="Q603" i="68" s="1"/>
  <c r="U603" i="68" s="1"/>
  <c r="K602" i="68"/>
  <c r="Q602" i="68" s="1"/>
  <c r="U602" i="68" s="1"/>
  <c r="K601" i="68"/>
  <c r="Q601" i="68" s="1"/>
  <c r="U601" i="68" s="1"/>
  <c r="K600" i="68"/>
  <c r="Q600" i="68" s="1"/>
  <c r="U600" i="68" s="1"/>
  <c r="K599" i="68"/>
  <c r="Q599" i="68" s="1"/>
  <c r="U599" i="68" s="1"/>
  <c r="K598" i="68"/>
  <c r="Q598" i="68" s="1"/>
  <c r="U598" i="68" s="1"/>
  <c r="K597" i="68"/>
  <c r="Q597" i="68" s="1"/>
  <c r="U597" i="68" s="1"/>
  <c r="K596" i="68"/>
  <c r="Q596" i="68" s="1"/>
  <c r="U596" i="68" s="1"/>
  <c r="K595" i="68"/>
  <c r="Q595" i="68" s="1"/>
  <c r="U595" i="68" s="1"/>
  <c r="K594" i="68"/>
  <c r="Q594" i="68" s="1"/>
  <c r="U594" i="68" s="1"/>
  <c r="K593" i="68"/>
  <c r="Q593" i="68" s="1"/>
  <c r="U593" i="68" s="1"/>
  <c r="K592" i="68"/>
  <c r="Q592" i="68" s="1"/>
  <c r="U592" i="68" s="1"/>
  <c r="K591" i="68"/>
  <c r="Q591" i="68" s="1"/>
  <c r="U591" i="68" s="1"/>
  <c r="K590" i="68"/>
  <c r="Q590" i="68" s="1"/>
  <c r="U590" i="68" s="1"/>
  <c r="K589" i="68"/>
  <c r="Q589" i="68" s="1"/>
  <c r="U589" i="68" s="1"/>
  <c r="K588" i="68"/>
  <c r="Q588" i="68" s="1"/>
  <c r="U588" i="68" s="1"/>
  <c r="K587" i="68"/>
  <c r="Q587" i="68" s="1"/>
  <c r="U587" i="68" s="1"/>
  <c r="K586" i="68"/>
  <c r="Q586" i="68" s="1"/>
  <c r="U586" i="68" s="1"/>
  <c r="K585" i="68"/>
  <c r="Q585" i="68" s="1"/>
  <c r="U585" i="68" s="1"/>
  <c r="K584" i="68"/>
  <c r="Q584" i="68" s="1"/>
  <c r="U584" i="68" s="1"/>
  <c r="K583" i="68"/>
  <c r="Q583" i="68" s="1"/>
  <c r="U583" i="68" s="1"/>
  <c r="K582" i="68"/>
  <c r="Q582" i="68" s="1"/>
  <c r="U582" i="68" s="1"/>
  <c r="K581" i="68"/>
  <c r="Q581" i="68" s="1"/>
  <c r="U581" i="68" s="1"/>
  <c r="K580" i="68"/>
  <c r="Q580" i="68" s="1"/>
  <c r="U580" i="68" s="1"/>
  <c r="K579" i="68"/>
  <c r="Q579" i="68" s="1"/>
  <c r="U579" i="68" s="1"/>
  <c r="K578" i="68"/>
  <c r="Q578" i="68" s="1"/>
  <c r="U578" i="68" s="1"/>
  <c r="K577" i="68"/>
  <c r="Q577" i="68" s="1"/>
  <c r="U577" i="68" s="1"/>
  <c r="AC576" i="68"/>
  <c r="W576" i="68"/>
  <c r="S576" i="68"/>
  <c r="S564" i="68" s="1"/>
  <c r="P576" i="68"/>
  <c r="P564" i="68" s="1"/>
  <c r="P516" i="68" s="1"/>
  <c r="P444" i="68" s="1"/>
  <c r="P442" i="68" s="1"/>
  <c r="O576" i="68"/>
  <c r="O564" i="68" s="1"/>
  <c r="N576" i="68"/>
  <c r="N564" i="68" s="1"/>
  <c r="L576" i="68"/>
  <c r="AC575" i="68"/>
  <c r="W575" i="68"/>
  <c r="S575" i="68"/>
  <c r="P575" i="68"/>
  <c r="P563" i="68" s="1"/>
  <c r="P515" i="68" s="1"/>
  <c r="P443" i="68" s="1"/>
  <c r="O575" i="68"/>
  <c r="N575" i="68"/>
  <c r="N563" i="68" s="1"/>
  <c r="L575" i="68"/>
  <c r="AC574" i="68"/>
  <c r="W574" i="68"/>
  <c r="L574" i="68"/>
  <c r="AC573" i="68"/>
  <c r="W573" i="68"/>
  <c r="L573" i="68"/>
  <c r="AC572" i="68"/>
  <c r="W572" i="68"/>
  <c r="L572" i="68"/>
  <c r="AC571" i="68"/>
  <c r="W571" i="68"/>
  <c r="L571" i="68"/>
  <c r="AC570" i="68"/>
  <c r="AC564" i="68" s="1"/>
  <c r="W570" i="68"/>
  <c r="L570" i="68"/>
  <c r="AC569" i="68"/>
  <c r="AC563" i="68" s="1"/>
  <c r="W569" i="68"/>
  <c r="L569" i="68"/>
  <c r="AC568" i="68"/>
  <c r="W568" i="68"/>
  <c r="R564" i="68"/>
  <c r="L568" i="68"/>
  <c r="AC567" i="68"/>
  <c r="W567" i="68"/>
  <c r="R563" i="68"/>
  <c r="L567" i="68"/>
  <c r="AC566" i="68"/>
  <c r="W566" i="68"/>
  <c r="L566" i="68"/>
  <c r="AC565" i="68"/>
  <c r="W565" i="68"/>
  <c r="L565" i="68"/>
  <c r="AB564" i="68"/>
  <c r="AA564" i="68"/>
  <c r="Z564" i="68"/>
  <c r="Y564" i="68"/>
  <c r="X564" i="68"/>
  <c r="V564" i="68"/>
  <c r="T564" i="68"/>
  <c r="J564" i="68"/>
  <c r="I564" i="68"/>
  <c r="H564" i="68"/>
  <c r="AB563" i="68"/>
  <c r="AA563" i="68"/>
  <c r="Z563" i="68"/>
  <c r="Y563" i="68"/>
  <c r="X563" i="68"/>
  <c r="V563" i="68"/>
  <c r="T563" i="68"/>
  <c r="S563" i="68"/>
  <c r="O563" i="68"/>
  <c r="J563" i="68"/>
  <c r="I563" i="68"/>
  <c r="H563" i="68"/>
  <c r="AC562" i="68"/>
  <c r="W562" i="68"/>
  <c r="L562" i="68"/>
  <c r="AC561" i="68"/>
  <c r="W561" i="68"/>
  <c r="L561" i="68"/>
  <c r="AC560" i="68"/>
  <c r="W560" i="68"/>
  <c r="L560" i="68"/>
  <c r="AC559" i="68"/>
  <c r="W559" i="68"/>
  <c r="L559" i="68"/>
  <c r="AC558" i="68"/>
  <c r="W558" i="68"/>
  <c r="T558" i="68"/>
  <c r="L558" i="68"/>
  <c r="AC557" i="68"/>
  <c r="W557" i="68"/>
  <c r="L557" i="68"/>
  <c r="AC556" i="68"/>
  <c r="W278" i="68"/>
  <c r="L556" i="68"/>
  <c r="AC555" i="68"/>
  <c r="W277" i="68"/>
  <c r="L555" i="68"/>
  <c r="AC554" i="68"/>
  <c r="W554" i="68"/>
  <c r="L554" i="68"/>
  <c r="K554" i="68"/>
  <c r="AC553" i="68"/>
  <c r="W553" i="68"/>
  <c r="L553" i="68"/>
  <c r="K553" i="68"/>
  <c r="AC552" i="68"/>
  <c r="W552" i="68"/>
  <c r="L552" i="68"/>
  <c r="AC551" i="68"/>
  <c r="W551" i="68"/>
  <c r="R547" i="68"/>
  <c r="L551" i="68"/>
  <c r="AC550" i="68"/>
  <c r="W550" i="68"/>
  <c r="L550" i="68"/>
  <c r="AC549" i="68"/>
  <c r="W549" i="68"/>
  <c r="L549" i="68"/>
  <c r="L547" i="68" s="1"/>
  <c r="AC548" i="68"/>
  <c r="AB548" i="68"/>
  <c r="AA548" i="68"/>
  <c r="Z548" i="68"/>
  <c r="Y548" i="68"/>
  <c r="X548" i="68"/>
  <c r="V548" i="68"/>
  <c r="T548" i="68"/>
  <c r="S548" i="68"/>
  <c r="P548" i="68"/>
  <c r="O548" i="68"/>
  <c r="N548" i="68"/>
  <c r="J548" i="68"/>
  <c r="I548" i="68"/>
  <c r="H548" i="68"/>
  <c r="AC547" i="68"/>
  <c r="AB547" i="68"/>
  <c r="AA547" i="68"/>
  <c r="Z547" i="68"/>
  <c r="Y547" i="68"/>
  <c r="X547" i="68"/>
  <c r="V547" i="68"/>
  <c r="T547" i="68"/>
  <c r="S547" i="68"/>
  <c r="P547" i="68"/>
  <c r="O547" i="68"/>
  <c r="N547" i="68"/>
  <c r="J547" i="68"/>
  <c r="I547" i="68"/>
  <c r="H547" i="68"/>
  <c r="AC546" i="68"/>
  <c r="AC542" i="68" s="1"/>
  <c r="W546" i="68"/>
  <c r="W542" i="68" s="1"/>
  <c r="L546" i="68"/>
  <c r="AC545" i="68"/>
  <c r="AC541" i="68" s="1"/>
  <c r="W545" i="68"/>
  <c r="W541" i="68" s="1"/>
  <c r="S541" i="68"/>
  <c r="L545" i="68"/>
  <c r="L544" i="68"/>
  <c r="K544" i="68"/>
  <c r="M544" i="68" s="1"/>
  <c r="L543" i="68"/>
  <c r="K543" i="68"/>
  <c r="M543" i="68" s="1"/>
  <c r="M265" i="68" s="1"/>
  <c r="AB542" i="68"/>
  <c r="AA542" i="68"/>
  <c r="AA516" i="68" s="1"/>
  <c r="Z542" i="68"/>
  <c r="Y542" i="68"/>
  <c r="X542" i="68"/>
  <c r="V542" i="68"/>
  <c r="T542" i="68"/>
  <c r="S542" i="68"/>
  <c r="R542" i="68"/>
  <c r="P542" i="68"/>
  <c r="O542" i="68"/>
  <c r="N542" i="68"/>
  <c r="J542" i="68"/>
  <c r="I542" i="68"/>
  <c r="H542" i="68"/>
  <c r="AB541" i="68"/>
  <c r="AA541" i="68"/>
  <c r="Z541" i="68"/>
  <c r="Y541" i="68"/>
  <c r="X541" i="68"/>
  <c r="V541" i="68"/>
  <c r="T541" i="68"/>
  <c r="R541" i="68"/>
  <c r="P541" i="68"/>
  <c r="O541" i="68"/>
  <c r="N541" i="68"/>
  <c r="J541" i="68"/>
  <c r="I541" i="68"/>
  <c r="H541" i="68"/>
  <c r="AC540" i="68"/>
  <c r="L540" i="68"/>
  <c r="AC539" i="68"/>
  <c r="L539" i="68"/>
  <c r="AC538" i="68"/>
  <c r="P538" i="68"/>
  <c r="L538" i="68"/>
  <c r="AC537" i="68"/>
  <c r="P537" i="68"/>
  <c r="P517" i="68" s="1"/>
  <c r="L537" i="68"/>
  <c r="AC536" i="68"/>
  <c r="W536" i="68"/>
  <c r="K536" i="68"/>
  <c r="U536" i="68" s="1"/>
  <c r="AC535" i="68"/>
  <c r="W535" i="68"/>
  <c r="K535" i="68"/>
  <c r="U535" i="68" s="1"/>
  <c r="AC534" i="68"/>
  <c r="W534" i="68"/>
  <c r="L534" i="68"/>
  <c r="AC533" i="68"/>
  <c r="W533" i="68"/>
  <c r="L533" i="68"/>
  <c r="AC532" i="68"/>
  <c r="W532" i="68"/>
  <c r="K532" i="68"/>
  <c r="U532" i="68" s="1"/>
  <c r="Q532" i="68" s="1"/>
  <c r="Q254" i="68" s="1"/>
  <c r="AC531" i="68"/>
  <c r="W531" i="68"/>
  <c r="K531" i="68"/>
  <c r="AC530" i="68"/>
  <c r="W530" i="68"/>
  <c r="L530" i="68"/>
  <c r="AC529" i="68"/>
  <c r="W529" i="68"/>
  <c r="L529" i="68"/>
  <c r="AC528" i="68"/>
  <c r="W528" i="68"/>
  <c r="L528" i="68"/>
  <c r="AC527" i="68"/>
  <c r="W527" i="68"/>
  <c r="L527" i="68"/>
  <c r="AC526" i="68"/>
  <c r="W526" i="68"/>
  <c r="L526" i="68"/>
  <c r="AC525" i="68"/>
  <c r="W525" i="68"/>
  <c r="L525" i="68"/>
  <c r="Y524" i="68"/>
  <c r="AC524" i="68" s="1"/>
  <c r="W524" i="68"/>
  <c r="L524" i="68"/>
  <c r="Y523" i="68"/>
  <c r="W523" i="68"/>
  <c r="W245" i="68" s="1"/>
  <c r="L523" i="68"/>
  <c r="AC522" i="68"/>
  <c r="W522" i="68"/>
  <c r="L522" i="68"/>
  <c r="AC521" i="68"/>
  <c r="W521" i="68"/>
  <c r="L521" i="68"/>
  <c r="AC520" i="68"/>
  <c r="AC518" i="68" s="1"/>
  <c r="L520" i="68"/>
  <c r="AC519" i="68"/>
  <c r="W519" i="68"/>
  <c r="L519" i="68"/>
  <c r="AB518" i="68"/>
  <c r="AA518" i="68"/>
  <c r="Z518" i="68"/>
  <c r="Z516" i="68" s="1"/>
  <c r="Z444" i="68" s="1"/>
  <c r="Z442" i="68" s="1"/>
  <c r="Y518" i="68"/>
  <c r="V518" i="68"/>
  <c r="T518" i="68"/>
  <c r="S518" i="68"/>
  <c r="R518" i="68"/>
  <c r="P518" i="68"/>
  <c r="O518" i="68"/>
  <c r="O516" i="68" s="1"/>
  <c r="N518" i="68"/>
  <c r="N516" i="68" s="1"/>
  <c r="J518" i="68"/>
  <c r="I518" i="68"/>
  <c r="I516" i="68" s="1"/>
  <c r="H518" i="68"/>
  <c r="H516" i="68" s="1"/>
  <c r="AB517" i="68"/>
  <c r="AA517" i="68"/>
  <c r="Z517" i="68"/>
  <c r="Z515" i="68" s="1"/>
  <c r="V517" i="68"/>
  <c r="T517" i="68"/>
  <c r="S517" i="68"/>
  <c r="R517" i="68"/>
  <c r="O517" i="68"/>
  <c r="O515" i="68" s="1"/>
  <c r="N517" i="68"/>
  <c r="N515" i="68" s="1"/>
  <c r="J517" i="68"/>
  <c r="J515" i="68" s="1"/>
  <c r="I517" i="68"/>
  <c r="H517" i="68"/>
  <c r="AB516" i="68"/>
  <c r="Y516" i="68"/>
  <c r="J516" i="68"/>
  <c r="AB515" i="68"/>
  <c r="AA515" i="68"/>
  <c r="I515" i="68"/>
  <c r="H515" i="68"/>
  <c r="M514" i="68"/>
  <c r="M513" i="68"/>
  <c r="AC512" i="68"/>
  <c r="L512" i="68"/>
  <c r="AC511" i="68"/>
  <c r="L511" i="68"/>
  <c r="L497" i="68" s="1"/>
  <c r="AC510" i="68"/>
  <c r="AC509" i="68"/>
  <c r="AC508" i="68"/>
  <c r="U508" i="68"/>
  <c r="Q508" i="68"/>
  <c r="AC507" i="68"/>
  <c r="U507" i="68"/>
  <c r="Q507" i="68" s="1"/>
  <c r="AC506" i="68"/>
  <c r="U506" i="68"/>
  <c r="Q506" i="68" s="1"/>
  <c r="AC505" i="68"/>
  <c r="U505" i="68"/>
  <c r="Q505" i="68" s="1"/>
  <c r="AC504" i="68"/>
  <c r="AC503" i="68"/>
  <c r="AC502" i="68"/>
  <c r="AC501" i="68"/>
  <c r="U501" i="68"/>
  <c r="Q501" i="68" s="1"/>
  <c r="AC500" i="68"/>
  <c r="AC498" i="68" s="1"/>
  <c r="AC446" i="68" s="1"/>
  <c r="AC499" i="68"/>
  <c r="U499" i="68"/>
  <c r="Q499" i="68" s="1"/>
  <c r="AB498" i="68"/>
  <c r="AA498" i="68"/>
  <c r="Z498" i="68"/>
  <c r="Y498" i="68"/>
  <c r="X498" i="68"/>
  <c r="W498" i="68"/>
  <c r="V498" i="68"/>
  <c r="T498" i="68"/>
  <c r="S498" i="68"/>
  <c r="R498" i="68"/>
  <c r="P498" i="68"/>
  <c r="O498" i="68"/>
  <c r="N498" i="68"/>
  <c r="L498" i="68"/>
  <c r="J498" i="68"/>
  <c r="I498" i="68"/>
  <c r="H498" i="68"/>
  <c r="AB497" i="68"/>
  <c r="AA497" i="68"/>
  <c r="Z497" i="68"/>
  <c r="Y497" i="68"/>
  <c r="X497" i="68"/>
  <c r="W497" i="68"/>
  <c r="V497" i="68"/>
  <c r="T497" i="68"/>
  <c r="S497" i="68"/>
  <c r="R497" i="68"/>
  <c r="P497" i="68"/>
  <c r="O497" i="68"/>
  <c r="N497" i="68"/>
  <c r="J497" i="68"/>
  <c r="I497" i="68"/>
  <c r="H497" i="68"/>
  <c r="M496" i="68"/>
  <c r="M495" i="68"/>
  <c r="L494" i="68"/>
  <c r="L482" i="68" s="1"/>
  <c r="L493" i="68"/>
  <c r="L481" i="68" s="1"/>
  <c r="M492" i="68"/>
  <c r="M491" i="68"/>
  <c r="M490" i="68"/>
  <c r="M489" i="68"/>
  <c r="M488" i="68"/>
  <c r="M487" i="68"/>
  <c r="M486" i="68"/>
  <c r="M485" i="68"/>
  <c r="M484" i="68"/>
  <c r="M483" i="68"/>
  <c r="AC482" i="68"/>
  <c r="AB482" i="68"/>
  <c r="AA482" i="68"/>
  <c r="Z482" i="68"/>
  <c r="Y482" i="68"/>
  <c r="X482" i="68"/>
  <c r="W482" i="68"/>
  <c r="V482" i="68"/>
  <c r="T482" i="68"/>
  <c r="R482" i="68"/>
  <c r="P482" i="68"/>
  <c r="O482" i="68"/>
  <c r="N482" i="68"/>
  <c r="J482" i="68"/>
  <c r="I482" i="68"/>
  <c r="H482" i="68"/>
  <c r="AC481" i="68"/>
  <c r="AB481" i="68"/>
  <c r="AA481" i="68"/>
  <c r="Z481" i="68"/>
  <c r="Y481" i="68"/>
  <c r="X481" i="68"/>
  <c r="W481" i="68"/>
  <c r="V481" i="68"/>
  <c r="T481" i="68"/>
  <c r="R481" i="68"/>
  <c r="P481" i="68"/>
  <c r="O481" i="68"/>
  <c r="N481" i="68"/>
  <c r="J481" i="68"/>
  <c r="I481" i="68"/>
  <c r="H481" i="68"/>
  <c r="AC480" i="68"/>
  <c r="AC479" i="68"/>
  <c r="AC478" i="68"/>
  <c r="L478" i="68"/>
  <c r="AC477" i="68"/>
  <c r="L477" i="68"/>
  <c r="AC476" i="68"/>
  <c r="K476" i="68"/>
  <c r="AC475" i="68"/>
  <c r="K475" i="68"/>
  <c r="AC474" i="68"/>
  <c r="K474" i="68"/>
  <c r="U474" i="68" s="1"/>
  <c r="AC473" i="68"/>
  <c r="K473" i="68"/>
  <c r="AC472" i="68"/>
  <c r="K472" i="68"/>
  <c r="AC471" i="68"/>
  <c r="K471" i="68"/>
  <c r="AC470" i="68"/>
  <c r="L470" i="68"/>
  <c r="AC469" i="68"/>
  <c r="L469" i="68"/>
  <c r="AC468" i="68"/>
  <c r="L468" i="68"/>
  <c r="AC467" i="68"/>
  <c r="L467" i="68"/>
  <c r="AC466" i="68"/>
  <c r="Q466" i="68"/>
  <c r="AC465" i="68"/>
  <c r="Q465" i="68"/>
  <c r="AC464" i="68"/>
  <c r="Q464" i="68"/>
  <c r="Q186" i="68" s="1"/>
  <c r="AC463" i="68"/>
  <c r="Q463" i="68"/>
  <c r="AC462" i="68"/>
  <c r="Q462" i="68"/>
  <c r="AC461" i="68"/>
  <c r="Q461" i="68"/>
  <c r="AC460" i="68"/>
  <c r="Q460" i="68"/>
  <c r="AC459" i="68"/>
  <c r="Q459" i="68"/>
  <c r="AC458" i="68"/>
  <c r="Q458" i="68"/>
  <c r="AC457" i="68"/>
  <c r="Q457" i="68"/>
  <c r="AC456" i="68"/>
  <c r="Q456" i="68"/>
  <c r="Q178" i="68" s="1"/>
  <c r="AC455" i="68"/>
  <c r="Q455" i="68"/>
  <c r="AC454" i="68"/>
  <c r="Q454" i="68"/>
  <c r="AC453" i="68"/>
  <c r="Q453" i="68"/>
  <c r="AC452" i="68"/>
  <c r="AC451" i="68"/>
  <c r="Q451" i="68"/>
  <c r="AC450" i="68"/>
  <c r="S450" i="68"/>
  <c r="S448" i="68" s="1"/>
  <c r="L450" i="68"/>
  <c r="AC449" i="68"/>
  <c r="S449" i="68"/>
  <c r="L449" i="68"/>
  <c r="AC448" i="68"/>
  <c r="AB448" i="68"/>
  <c r="AA448" i="68"/>
  <c r="Z448" i="68"/>
  <c r="Y448" i="68"/>
  <c r="X448" i="68"/>
  <c r="W448" i="68"/>
  <c r="V448" i="68"/>
  <c r="T448" i="68"/>
  <c r="T446" i="68" s="1"/>
  <c r="R448" i="68"/>
  <c r="P448" i="68"/>
  <c r="O448" i="68"/>
  <c r="O446" i="68" s="1"/>
  <c r="O441" i="68" s="1"/>
  <c r="N448" i="68"/>
  <c r="J448" i="68"/>
  <c r="I448" i="68"/>
  <c r="I446" i="68" s="1"/>
  <c r="H448" i="68"/>
  <c r="H446" i="68" s="1"/>
  <c r="AB447" i="68"/>
  <c r="AA447" i="68"/>
  <c r="Z447" i="68"/>
  <c r="Z445" i="68" s="1"/>
  <c r="Y447" i="68"/>
  <c r="Y445" i="68" s="1"/>
  <c r="X447" i="68"/>
  <c r="W447" i="68"/>
  <c r="V447" i="68"/>
  <c r="V445" i="68" s="1"/>
  <c r="S447" i="68"/>
  <c r="R447" i="68"/>
  <c r="R445" i="68" s="1"/>
  <c r="P447" i="68"/>
  <c r="O447" i="68"/>
  <c r="N447" i="68"/>
  <c r="J447" i="68"/>
  <c r="I447" i="68"/>
  <c r="H447" i="68"/>
  <c r="AB446" i="68"/>
  <c r="AA446" i="68"/>
  <c r="Z446" i="68"/>
  <c r="Y446" i="68"/>
  <c r="X446" i="68"/>
  <c r="W446" i="68"/>
  <c r="V446" i="68"/>
  <c r="P446" i="68"/>
  <c r="N446" i="68"/>
  <c r="J446" i="68"/>
  <c r="AB445" i="68"/>
  <c r="AA445" i="68"/>
  <c r="X445" i="68"/>
  <c r="W445" i="68"/>
  <c r="P445" i="68"/>
  <c r="O445" i="68"/>
  <c r="N445" i="68"/>
  <c r="J445" i="68"/>
  <c r="I445" i="68"/>
  <c r="H445" i="68"/>
  <c r="AB444" i="68"/>
  <c r="AB442" i="68" s="1"/>
  <c r="AA444" i="68"/>
  <c r="AA442" i="68" s="1"/>
  <c r="AC413" i="68"/>
  <c r="AC407" i="68" s="1"/>
  <c r="AC405" i="68" s="1"/>
  <c r="AC403" i="68" s="1"/>
  <c r="AB413" i="68"/>
  <c r="AA413" i="68"/>
  <c r="Z413" i="68"/>
  <c r="Z407" i="68" s="1"/>
  <c r="Z405" i="68" s="1"/>
  <c r="Z403" i="68" s="1"/>
  <c r="Y413" i="68"/>
  <c r="Y407" i="68" s="1"/>
  <c r="Y405" i="68" s="1"/>
  <c r="Y403" i="68" s="1"/>
  <c r="X413" i="68"/>
  <c r="W413" i="68"/>
  <c r="V413" i="68"/>
  <c r="V407" i="68" s="1"/>
  <c r="V405" i="68" s="1"/>
  <c r="V403" i="68" s="1"/>
  <c r="T413" i="68"/>
  <c r="S413" i="68"/>
  <c r="R413" i="68"/>
  <c r="P413" i="68"/>
  <c r="O413" i="68"/>
  <c r="N413" i="68"/>
  <c r="L413" i="68"/>
  <c r="J413" i="68"/>
  <c r="I413" i="68"/>
  <c r="H413" i="68"/>
  <c r="AC412" i="68"/>
  <c r="AB412" i="68"/>
  <c r="AA412" i="68"/>
  <c r="Z412" i="68"/>
  <c r="Y412" i="68"/>
  <c r="X412" i="68"/>
  <c r="V412" i="68"/>
  <c r="T412" i="68"/>
  <c r="S412" i="68"/>
  <c r="R412" i="68"/>
  <c r="P412" i="68"/>
  <c r="O412" i="68"/>
  <c r="N412" i="68"/>
  <c r="L412" i="68"/>
  <c r="J412" i="68"/>
  <c r="I412" i="68"/>
  <c r="H412" i="68"/>
  <c r="AC411" i="68"/>
  <c r="AB411" i="68"/>
  <c r="AA411" i="68"/>
  <c r="Z411" i="68"/>
  <c r="Y411" i="68"/>
  <c r="X411" i="68"/>
  <c r="W411" i="68"/>
  <c r="V411" i="68"/>
  <c r="T411" i="68"/>
  <c r="S411" i="68"/>
  <c r="R411" i="68"/>
  <c r="P411" i="68"/>
  <c r="O411" i="68"/>
  <c r="N411" i="68"/>
  <c r="N407" i="68" s="1"/>
  <c r="N405" i="68" s="1"/>
  <c r="N403" i="68" s="1"/>
  <c r="L411" i="68"/>
  <c r="J411" i="68"/>
  <c r="I411" i="68"/>
  <c r="H411" i="68"/>
  <c r="H407" i="68" s="1"/>
  <c r="H405" i="68" s="1"/>
  <c r="H403" i="68" s="1"/>
  <c r="AC410" i="68"/>
  <c r="AC406" i="68" s="1"/>
  <c r="AC404" i="68" s="1"/>
  <c r="AC402" i="68" s="1"/>
  <c r="AB410" i="68"/>
  <c r="AA410" i="68"/>
  <c r="Z410" i="68"/>
  <c r="Z406" i="68" s="1"/>
  <c r="Z404" i="68" s="1"/>
  <c r="Z402" i="68" s="1"/>
  <c r="Y410" i="68"/>
  <c r="Y406" i="68" s="1"/>
  <c r="Y404" i="68" s="1"/>
  <c r="Y402" i="68" s="1"/>
  <c r="X410" i="68"/>
  <c r="V410" i="68"/>
  <c r="V406" i="68" s="1"/>
  <c r="V404" i="68" s="1"/>
  <c r="V402" i="68" s="1"/>
  <c r="T410" i="68"/>
  <c r="S410" i="68"/>
  <c r="R410" i="68"/>
  <c r="P410" i="68"/>
  <c r="O410" i="68"/>
  <c r="N410" i="68"/>
  <c r="L410" i="68"/>
  <c r="J410" i="68"/>
  <c r="I410" i="68"/>
  <c r="H410" i="68"/>
  <c r="AC409" i="68"/>
  <c r="AB409" i="68"/>
  <c r="AA409" i="68"/>
  <c r="Z409" i="68"/>
  <c r="Y409" i="68"/>
  <c r="X409" i="68"/>
  <c r="W409" i="68"/>
  <c r="V409" i="68"/>
  <c r="T409" i="68"/>
  <c r="T407" i="68" s="1"/>
  <c r="T405" i="68" s="1"/>
  <c r="T403" i="68" s="1"/>
  <c r="S409" i="68"/>
  <c r="R409" i="68"/>
  <c r="P409" i="68"/>
  <c r="O409" i="68"/>
  <c r="N409" i="68"/>
  <c r="L409" i="68"/>
  <c r="J409" i="68"/>
  <c r="I409" i="68"/>
  <c r="H409" i="68"/>
  <c r="AC408" i="68"/>
  <c r="AB408" i="68"/>
  <c r="AA408" i="68"/>
  <c r="Z408" i="68"/>
  <c r="Y408" i="68"/>
  <c r="X408" i="68"/>
  <c r="X406" i="68" s="1"/>
  <c r="X404" i="68" s="1"/>
  <c r="X402" i="68" s="1"/>
  <c r="W408" i="68"/>
  <c r="V408" i="68"/>
  <c r="T408" i="68"/>
  <c r="S408" i="68"/>
  <c r="S406" i="68" s="1"/>
  <c r="S404" i="68" s="1"/>
  <c r="S402" i="68" s="1"/>
  <c r="R408" i="68"/>
  <c r="P408" i="68"/>
  <c r="P406" i="68" s="1"/>
  <c r="P404" i="68" s="1"/>
  <c r="P402" i="68" s="1"/>
  <c r="O408" i="68"/>
  <c r="O406" i="68" s="1"/>
  <c r="O404" i="68" s="1"/>
  <c r="O402" i="68" s="1"/>
  <c r="N408" i="68"/>
  <c r="N406" i="68" s="1"/>
  <c r="N404" i="68" s="1"/>
  <c r="N402" i="68" s="1"/>
  <c r="L408" i="68"/>
  <c r="J408" i="68"/>
  <c r="J406" i="68" s="1"/>
  <c r="J404" i="68" s="1"/>
  <c r="J402" i="68" s="1"/>
  <c r="I408" i="68"/>
  <c r="I406" i="68" s="1"/>
  <c r="I404" i="68" s="1"/>
  <c r="I402" i="68" s="1"/>
  <c r="H408" i="68"/>
  <c r="H406" i="68" s="1"/>
  <c r="H404" i="68" s="1"/>
  <c r="H402" i="68" s="1"/>
  <c r="AB407" i="68"/>
  <c r="AB405" i="68" s="1"/>
  <c r="AB403" i="68" s="1"/>
  <c r="AA407" i="68"/>
  <c r="AA405" i="68" s="1"/>
  <c r="AA403" i="68" s="1"/>
  <c r="P407" i="68"/>
  <c r="P405" i="68" s="1"/>
  <c r="P403" i="68" s="1"/>
  <c r="O407" i="68"/>
  <c r="O405" i="68" s="1"/>
  <c r="O403" i="68" s="1"/>
  <c r="J407" i="68"/>
  <c r="J405" i="68" s="1"/>
  <c r="J403" i="68" s="1"/>
  <c r="I407" i="68"/>
  <c r="I405" i="68" s="1"/>
  <c r="I403" i="68" s="1"/>
  <c r="AB406" i="68"/>
  <c r="AB404" i="68" s="1"/>
  <c r="AB402" i="68" s="1"/>
  <c r="AA406" i="68"/>
  <c r="AA404" i="68" s="1"/>
  <c r="AA402" i="68" s="1"/>
  <c r="R406" i="68"/>
  <c r="R404" i="68" s="1"/>
  <c r="R402" i="68" s="1"/>
  <c r="L406" i="68"/>
  <c r="L404" i="68" s="1"/>
  <c r="L402" i="68" s="1"/>
  <c r="AC401" i="68"/>
  <c r="AC386" i="68" s="1"/>
  <c r="AB401" i="68"/>
  <c r="AB386" i="68" s="1"/>
  <c r="AA401" i="68"/>
  <c r="Z401" i="68"/>
  <c r="Y401" i="68"/>
  <c r="Y386" i="68" s="1"/>
  <c r="X401" i="68"/>
  <c r="W401" i="68"/>
  <c r="V401" i="68"/>
  <c r="T401" i="68"/>
  <c r="T386" i="68" s="1"/>
  <c r="S401" i="68"/>
  <c r="R401" i="68"/>
  <c r="P401" i="68"/>
  <c r="O401" i="68"/>
  <c r="O386" i="68" s="1"/>
  <c r="N401" i="68"/>
  <c r="N386" i="68" s="1"/>
  <c r="M401" i="68"/>
  <c r="L401" i="68"/>
  <c r="L386" i="68" s="1"/>
  <c r="J401" i="68"/>
  <c r="I401" i="68"/>
  <c r="H401" i="68"/>
  <c r="AC400" i="68"/>
  <c r="AB400" i="68"/>
  <c r="AA400" i="68"/>
  <c r="Z400" i="68"/>
  <c r="Y400" i="68"/>
  <c r="X400" i="68"/>
  <c r="W400" i="68"/>
  <c r="V400" i="68"/>
  <c r="T400" i="68"/>
  <c r="T385" i="68" s="1"/>
  <c r="S400" i="68"/>
  <c r="R400" i="68"/>
  <c r="P400" i="68"/>
  <c r="O400" i="68"/>
  <c r="N400" i="68"/>
  <c r="M400" i="68"/>
  <c r="L400" i="68"/>
  <c r="J400" i="68"/>
  <c r="I400" i="68"/>
  <c r="H400" i="68"/>
  <c r="AC390" i="68"/>
  <c r="AB390" i="68"/>
  <c r="AA390" i="68"/>
  <c r="Z390" i="68"/>
  <c r="Y390" i="68"/>
  <c r="X390" i="68"/>
  <c r="W390" i="68"/>
  <c r="V390" i="68"/>
  <c r="T390" i="68"/>
  <c r="S390" i="68"/>
  <c r="R390" i="68"/>
  <c r="P390" i="68"/>
  <c r="O390" i="68"/>
  <c r="N390" i="68"/>
  <c r="L390" i="68"/>
  <c r="J390" i="68"/>
  <c r="I390" i="68"/>
  <c r="H390" i="68"/>
  <c r="AC389" i="68"/>
  <c r="AB389" i="68"/>
  <c r="AA389" i="68"/>
  <c r="Z389" i="68"/>
  <c r="Y389" i="68"/>
  <c r="X389" i="68"/>
  <c r="W389" i="68"/>
  <c r="V389" i="68"/>
  <c r="T389" i="68"/>
  <c r="S389" i="68"/>
  <c r="R389" i="68"/>
  <c r="R385" i="68" s="1"/>
  <c r="P389" i="68"/>
  <c r="O389" i="68"/>
  <c r="N389" i="68"/>
  <c r="L389" i="68"/>
  <c r="J389" i="68"/>
  <c r="I389" i="68"/>
  <c r="H389" i="68"/>
  <c r="AC388" i="68"/>
  <c r="AB388" i="68"/>
  <c r="AA388" i="68"/>
  <c r="Z388" i="68"/>
  <c r="Y388" i="68"/>
  <c r="X388" i="68"/>
  <c r="W388" i="68"/>
  <c r="V388" i="68"/>
  <c r="T388" i="68"/>
  <c r="S388" i="68"/>
  <c r="R388" i="68"/>
  <c r="P388" i="68"/>
  <c r="O388" i="68"/>
  <c r="N388" i="68"/>
  <c r="L388" i="68"/>
  <c r="J388" i="68"/>
  <c r="I388" i="68"/>
  <c r="H388" i="68"/>
  <c r="AC387" i="68"/>
  <c r="AB387" i="68"/>
  <c r="AA387" i="68"/>
  <c r="Z387" i="68"/>
  <c r="Y387" i="68"/>
  <c r="X387" i="68"/>
  <c r="W387" i="68"/>
  <c r="V387" i="68"/>
  <c r="V385" i="68" s="1"/>
  <c r="T387" i="68"/>
  <c r="S387" i="68"/>
  <c r="R387" i="68"/>
  <c r="P387" i="68"/>
  <c r="O387" i="68"/>
  <c r="O385" i="68" s="1"/>
  <c r="N387" i="68"/>
  <c r="L387" i="68"/>
  <c r="J387" i="68"/>
  <c r="I387" i="68"/>
  <c r="I385" i="68" s="1"/>
  <c r="H387" i="68"/>
  <c r="AA386" i="68"/>
  <c r="Z386" i="68"/>
  <c r="R386" i="68"/>
  <c r="P386" i="68"/>
  <c r="J386" i="68"/>
  <c r="I386" i="68"/>
  <c r="H386" i="68"/>
  <c r="AC385" i="68"/>
  <c r="AB385" i="68"/>
  <c r="AA385" i="68"/>
  <c r="Z385" i="68"/>
  <c r="Y385" i="68"/>
  <c r="W385" i="68"/>
  <c r="P385" i="68"/>
  <c r="N385" i="68"/>
  <c r="L385" i="68"/>
  <c r="J385" i="68"/>
  <c r="H385" i="68"/>
  <c r="AC384" i="68"/>
  <c r="AB384" i="68"/>
  <c r="AA384" i="68"/>
  <c r="Z384" i="68"/>
  <c r="Y384" i="68"/>
  <c r="X384" i="68"/>
  <c r="W384" i="68"/>
  <c r="V384" i="68"/>
  <c r="U384" i="68"/>
  <c r="T384" i="68"/>
  <c r="S384" i="68"/>
  <c r="R384" i="68"/>
  <c r="Q384" i="68"/>
  <c r="P384" i="68"/>
  <c r="O384" i="68"/>
  <c r="N384" i="68"/>
  <c r="M384" i="68"/>
  <c r="L384" i="68"/>
  <c r="K384" i="68"/>
  <c r="J384" i="68"/>
  <c r="I384" i="68"/>
  <c r="H384" i="68"/>
  <c r="AC383" i="68"/>
  <c r="AB383" i="68"/>
  <c r="AA383" i="68"/>
  <c r="Z383" i="68"/>
  <c r="Y383" i="68"/>
  <c r="X383" i="68"/>
  <c r="W383" i="68"/>
  <c r="V383" i="68"/>
  <c r="U383" i="68"/>
  <c r="T383" i="68"/>
  <c r="S383" i="68"/>
  <c r="R383" i="68"/>
  <c r="Q383" i="68"/>
  <c r="P383" i="68"/>
  <c r="O383" i="68"/>
  <c r="N383" i="68"/>
  <c r="M383" i="68"/>
  <c r="L383" i="68"/>
  <c r="K383" i="68"/>
  <c r="J383" i="68"/>
  <c r="I383" i="68"/>
  <c r="H383" i="68"/>
  <c r="AC382" i="68"/>
  <c r="AB382" i="68"/>
  <c r="AA382" i="68"/>
  <c r="Z382" i="68"/>
  <c r="Y382" i="68"/>
  <c r="X382" i="68"/>
  <c r="W382" i="68"/>
  <c r="V382" i="68"/>
  <c r="U382" i="68"/>
  <c r="T382" i="68"/>
  <c r="S382" i="68"/>
  <c r="R382" i="68"/>
  <c r="Q382" i="68"/>
  <c r="P382" i="68"/>
  <c r="O382" i="68"/>
  <c r="N382" i="68"/>
  <c r="M382" i="68"/>
  <c r="L382" i="68"/>
  <c r="K382" i="68"/>
  <c r="J382" i="68"/>
  <c r="I382" i="68"/>
  <c r="H382" i="68"/>
  <c r="AC381" i="68"/>
  <c r="AB381" i="68"/>
  <c r="AA381" i="68"/>
  <c r="Z381" i="68"/>
  <c r="Y381" i="68"/>
  <c r="X381" i="68"/>
  <c r="W381" i="68"/>
  <c r="V381" i="68"/>
  <c r="U381" i="68"/>
  <c r="T381" i="68"/>
  <c r="S381" i="68"/>
  <c r="R381" i="68"/>
  <c r="Q381" i="68"/>
  <c r="P381" i="68"/>
  <c r="O381" i="68"/>
  <c r="N381" i="68"/>
  <c r="M381" i="68"/>
  <c r="L381" i="68"/>
  <c r="K381" i="68"/>
  <c r="J381" i="68"/>
  <c r="I381" i="68"/>
  <c r="H381" i="68"/>
  <c r="AC380" i="68"/>
  <c r="AB380" i="68"/>
  <c r="AA380" i="68"/>
  <c r="Z380" i="68"/>
  <c r="Y380" i="68"/>
  <c r="X380" i="68"/>
  <c r="W380" i="68"/>
  <c r="V380" i="68"/>
  <c r="U380" i="68"/>
  <c r="T380" i="68"/>
  <c r="S380" i="68"/>
  <c r="R380" i="68"/>
  <c r="Q380" i="68"/>
  <c r="P380" i="68"/>
  <c r="O380" i="68"/>
  <c r="N380" i="68"/>
  <c r="M380" i="68"/>
  <c r="L380" i="68"/>
  <c r="K380" i="68"/>
  <c r="J380" i="68"/>
  <c r="I380" i="68"/>
  <c r="H380" i="68"/>
  <c r="AC379" i="68"/>
  <c r="AB379" i="68"/>
  <c r="AA379" i="68"/>
  <c r="Z379" i="68"/>
  <c r="Y379" i="68"/>
  <c r="X379" i="68"/>
  <c r="W379" i="68"/>
  <c r="V379" i="68"/>
  <c r="U379" i="68"/>
  <c r="T379" i="68"/>
  <c r="S379" i="68"/>
  <c r="R379" i="68"/>
  <c r="Q379" i="68"/>
  <c r="P379" i="68"/>
  <c r="O379" i="68"/>
  <c r="N379" i="68"/>
  <c r="M379" i="68"/>
  <c r="L379" i="68"/>
  <c r="K379" i="68"/>
  <c r="J379" i="68"/>
  <c r="I379" i="68"/>
  <c r="H379" i="68"/>
  <c r="AC378" i="68"/>
  <c r="AB378" i="68"/>
  <c r="AA378" i="68"/>
  <c r="Z378" i="68"/>
  <c r="Y378" i="68"/>
  <c r="X378" i="68"/>
  <c r="W378" i="68"/>
  <c r="V378" i="68"/>
  <c r="U378" i="68"/>
  <c r="T378" i="68"/>
  <c r="S378" i="68"/>
  <c r="R378" i="68"/>
  <c r="Q378" i="68"/>
  <c r="P378" i="68"/>
  <c r="O378" i="68"/>
  <c r="N378" i="68"/>
  <c r="M378" i="68"/>
  <c r="L378" i="68"/>
  <c r="K378" i="68"/>
  <c r="J378" i="68"/>
  <c r="I378" i="68"/>
  <c r="H378" i="68"/>
  <c r="AC377" i="68"/>
  <c r="AB377" i="68"/>
  <c r="AA377" i="68"/>
  <c r="Z377" i="68"/>
  <c r="Y377" i="68"/>
  <c r="X377" i="68"/>
  <c r="W377" i="68"/>
  <c r="V377" i="68"/>
  <c r="U377" i="68"/>
  <c r="T377" i="68"/>
  <c r="S377" i="68"/>
  <c r="R377" i="68"/>
  <c r="Q377" i="68"/>
  <c r="P377" i="68"/>
  <c r="O377" i="68"/>
  <c r="N377" i="68"/>
  <c r="M377" i="68"/>
  <c r="L377" i="68"/>
  <c r="K377" i="68"/>
  <c r="J377" i="68"/>
  <c r="I377" i="68"/>
  <c r="H377" i="68"/>
  <c r="AC376" i="68"/>
  <c r="AB376" i="68"/>
  <c r="AA376" i="68"/>
  <c r="Z376" i="68"/>
  <c r="Y376" i="68"/>
  <c r="X376" i="68"/>
  <c r="W376" i="68"/>
  <c r="V376" i="68"/>
  <c r="T376" i="68"/>
  <c r="S376" i="68"/>
  <c r="R376" i="68"/>
  <c r="P376" i="68"/>
  <c r="O376" i="68"/>
  <c r="N376" i="68"/>
  <c r="L376" i="68"/>
  <c r="J376" i="68"/>
  <c r="I376" i="68"/>
  <c r="H376" i="68"/>
  <c r="AC375" i="68"/>
  <c r="AB375" i="68"/>
  <c r="AA375" i="68"/>
  <c r="Z375" i="68"/>
  <c r="Y375" i="68"/>
  <c r="X375" i="68"/>
  <c r="W375" i="68"/>
  <c r="V375" i="68"/>
  <c r="T375" i="68"/>
  <c r="S375" i="68"/>
  <c r="R375" i="68"/>
  <c r="P375" i="68"/>
  <c r="O375" i="68"/>
  <c r="N375" i="68"/>
  <c r="L375" i="68"/>
  <c r="J375" i="68"/>
  <c r="I375" i="68"/>
  <c r="H375" i="68"/>
  <c r="AC374" i="68"/>
  <c r="AB374" i="68"/>
  <c r="AA374" i="68"/>
  <c r="Z374" i="68"/>
  <c r="Y374" i="68"/>
  <c r="X374" i="68"/>
  <c r="W374" i="68"/>
  <c r="V374" i="68"/>
  <c r="T374" i="68"/>
  <c r="S374" i="68"/>
  <c r="R374" i="68"/>
  <c r="P374" i="68"/>
  <c r="O374" i="68"/>
  <c r="N374" i="68"/>
  <c r="L374" i="68"/>
  <c r="J374" i="68"/>
  <c r="I374" i="68"/>
  <c r="H374" i="68"/>
  <c r="AC373" i="68"/>
  <c r="AB373" i="68"/>
  <c r="AA373" i="68"/>
  <c r="Z373" i="68"/>
  <c r="Y373" i="68"/>
  <c r="X373" i="68"/>
  <c r="W373" i="68"/>
  <c r="V373" i="68"/>
  <c r="T373" i="68"/>
  <c r="S373" i="68"/>
  <c r="R373" i="68"/>
  <c r="P373" i="68"/>
  <c r="O373" i="68"/>
  <c r="N373" i="68"/>
  <c r="L373" i="68"/>
  <c r="J373" i="68"/>
  <c r="I373" i="68"/>
  <c r="H373" i="68"/>
  <c r="AC372" i="68"/>
  <c r="AB372" i="68"/>
  <c r="AA372" i="68"/>
  <c r="Z372" i="68"/>
  <c r="Y372" i="68"/>
  <c r="X372" i="68"/>
  <c r="W372" i="68"/>
  <c r="V372" i="68"/>
  <c r="T372" i="68"/>
  <c r="S372" i="68"/>
  <c r="R372" i="68"/>
  <c r="P372" i="68"/>
  <c r="O372" i="68"/>
  <c r="N372" i="68"/>
  <c r="L372" i="68"/>
  <c r="J372" i="68"/>
  <c r="I372" i="68"/>
  <c r="H372" i="68"/>
  <c r="AC371" i="68"/>
  <c r="AB371" i="68"/>
  <c r="AA371" i="68"/>
  <c r="Z371" i="68"/>
  <c r="Y371" i="68"/>
  <c r="X371" i="68"/>
  <c r="W371" i="68"/>
  <c r="V371" i="68"/>
  <c r="T371" i="68"/>
  <c r="S371" i="68"/>
  <c r="S369" i="68" s="1"/>
  <c r="R371" i="68"/>
  <c r="P371" i="68"/>
  <c r="O371" i="68"/>
  <c r="N371" i="68"/>
  <c r="N369" i="68" s="1"/>
  <c r="L371" i="68"/>
  <c r="L369" i="68" s="1"/>
  <c r="J371" i="68"/>
  <c r="I371" i="68"/>
  <c r="H371" i="68"/>
  <c r="H369" i="68" s="1"/>
  <c r="AC370" i="68"/>
  <c r="AB370" i="68"/>
  <c r="AA370" i="68"/>
  <c r="Z370" i="68"/>
  <c r="Y370" i="68"/>
  <c r="X370" i="68"/>
  <c r="W370" i="68"/>
  <c r="V370" i="68"/>
  <c r="T370" i="68"/>
  <c r="S370" i="68"/>
  <c r="R370" i="68"/>
  <c r="P370" i="68"/>
  <c r="O370" i="68"/>
  <c r="N370" i="68"/>
  <c r="L370" i="68"/>
  <c r="J370" i="68"/>
  <c r="I370" i="68"/>
  <c r="H370" i="68"/>
  <c r="AC369" i="68"/>
  <c r="AB369" i="68"/>
  <c r="AA369" i="68"/>
  <c r="Z369" i="68"/>
  <c r="Y369" i="68"/>
  <c r="X369" i="68"/>
  <c r="W369" i="68"/>
  <c r="V369" i="68"/>
  <c r="T369" i="68"/>
  <c r="R369" i="68"/>
  <c r="P369" i="68"/>
  <c r="O369" i="68"/>
  <c r="J369" i="68"/>
  <c r="I369" i="68"/>
  <c r="AC368" i="68"/>
  <c r="AB368" i="68"/>
  <c r="AA368" i="68"/>
  <c r="AA362" i="68" s="1"/>
  <c r="Z368" i="68"/>
  <c r="Y368" i="68"/>
  <c r="X368" i="68"/>
  <c r="W368" i="68"/>
  <c r="W362" i="68" s="1"/>
  <c r="V368" i="68"/>
  <c r="T368" i="68"/>
  <c r="S368" i="68"/>
  <c r="R368" i="68"/>
  <c r="P368" i="68"/>
  <c r="O368" i="68"/>
  <c r="N368" i="68"/>
  <c r="M368" i="68"/>
  <c r="L368" i="68"/>
  <c r="J368" i="68"/>
  <c r="I368" i="68"/>
  <c r="H368" i="68"/>
  <c r="AC367" i="68"/>
  <c r="AB367" i="68"/>
  <c r="AA367" i="68"/>
  <c r="Z367" i="68"/>
  <c r="Y367" i="68"/>
  <c r="Y361" i="68" s="1"/>
  <c r="X367" i="68"/>
  <c r="W367" i="68"/>
  <c r="V367" i="68"/>
  <c r="T367" i="68"/>
  <c r="S367" i="68"/>
  <c r="R367" i="68"/>
  <c r="P367" i="68"/>
  <c r="O367" i="68"/>
  <c r="O361" i="68" s="1"/>
  <c r="N367" i="68"/>
  <c r="M367" i="68"/>
  <c r="L367" i="68"/>
  <c r="J367" i="68"/>
  <c r="I367" i="68"/>
  <c r="H367" i="68"/>
  <c r="AC366" i="68"/>
  <c r="AB366" i="68"/>
  <c r="AA366" i="68"/>
  <c r="Z366" i="68"/>
  <c r="Y366" i="68"/>
  <c r="X366" i="68"/>
  <c r="W366" i="68"/>
  <c r="V366" i="68"/>
  <c r="T366" i="68"/>
  <c r="S366" i="68"/>
  <c r="R366" i="68"/>
  <c r="P366" i="68"/>
  <c r="O366" i="68"/>
  <c r="N366" i="68"/>
  <c r="L366" i="68"/>
  <c r="J366" i="68"/>
  <c r="I366" i="68"/>
  <c r="H366" i="68"/>
  <c r="AC365" i="68"/>
  <c r="AB365" i="68"/>
  <c r="AA365" i="68"/>
  <c r="Z365" i="68"/>
  <c r="Y365" i="68"/>
  <c r="X365" i="68"/>
  <c r="W365" i="68"/>
  <c r="V365" i="68"/>
  <c r="T365" i="68"/>
  <c r="S365" i="68"/>
  <c r="R365" i="68"/>
  <c r="P365" i="68"/>
  <c r="O365" i="68"/>
  <c r="N365" i="68"/>
  <c r="L365" i="68"/>
  <c r="J365" i="68"/>
  <c r="I365" i="68"/>
  <c r="H365" i="68"/>
  <c r="AC364" i="68"/>
  <c r="AB364" i="68"/>
  <c r="AA364" i="68"/>
  <c r="Z364" i="68"/>
  <c r="Y364" i="68"/>
  <c r="Y362" i="68" s="1"/>
  <c r="Y352" i="68" s="1"/>
  <c r="X364" i="68"/>
  <c r="X362" i="68" s="1"/>
  <c r="W364" i="68"/>
  <c r="V364" i="68"/>
  <c r="T364" i="68"/>
  <c r="S364" i="68"/>
  <c r="S362" i="68" s="1"/>
  <c r="R364" i="68"/>
  <c r="R362" i="68" s="1"/>
  <c r="P364" i="68"/>
  <c r="O364" i="68"/>
  <c r="O362" i="68" s="1"/>
  <c r="N364" i="68"/>
  <c r="N362" i="68" s="1"/>
  <c r="L364" i="68"/>
  <c r="L362" i="68" s="1"/>
  <c r="J364" i="68"/>
  <c r="I364" i="68"/>
  <c r="I362" i="68" s="1"/>
  <c r="H364" i="68"/>
  <c r="H362" i="68" s="1"/>
  <c r="H352" i="68" s="1"/>
  <c r="AC363" i="68"/>
  <c r="AB363" i="68"/>
  <c r="AA363" i="68"/>
  <c r="AA361" i="68" s="1"/>
  <c r="Z363" i="68"/>
  <c r="Z361" i="68" s="1"/>
  <c r="Z351" i="68" s="1"/>
  <c r="Y363" i="68"/>
  <c r="X363" i="68"/>
  <c r="W363" i="68"/>
  <c r="W361" i="68" s="1"/>
  <c r="V363" i="68"/>
  <c r="T363" i="68"/>
  <c r="S363" i="68"/>
  <c r="S361" i="68" s="1"/>
  <c r="R363" i="68"/>
  <c r="P363" i="68"/>
  <c r="P361" i="68" s="1"/>
  <c r="P351" i="68" s="1"/>
  <c r="O363" i="68"/>
  <c r="N363" i="68"/>
  <c r="L363" i="68"/>
  <c r="L361" i="68" s="1"/>
  <c r="J363" i="68"/>
  <c r="I363" i="68"/>
  <c r="H363" i="68"/>
  <c r="AC362" i="68"/>
  <c r="AB362" i="68"/>
  <c r="Z362" i="68"/>
  <c r="V362" i="68"/>
  <c r="P362" i="68"/>
  <c r="J362" i="68"/>
  <c r="AC361" i="68"/>
  <c r="AB361" i="68"/>
  <c r="X361" i="68"/>
  <c r="V361" i="68"/>
  <c r="V351" i="68" s="1"/>
  <c r="N361" i="68"/>
  <c r="J361" i="68"/>
  <c r="J351" i="68" s="1"/>
  <c r="I361" i="68"/>
  <c r="H361" i="68"/>
  <c r="AC360" i="68"/>
  <c r="AB360" i="68"/>
  <c r="AB354" i="68" s="1"/>
  <c r="AB352" i="68" s="1"/>
  <c r="AA360" i="68"/>
  <c r="Z360" i="68"/>
  <c r="Y360" i="68"/>
  <c r="X360" i="68"/>
  <c r="X354" i="68" s="1"/>
  <c r="X352" i="68" s="1"/>
  <c r="W360" i="68"/>
  <c r="V360" i="68"/>
  <c r="T360" i="68"/>
  <c r="S360" i="68"/>
  <c r="R360" i="68"/>
  <c r="P360" i="68"/>
  <c r="O360" i="68"/>
  <c r="N360" i="68"/>
  <c r="N354" i="68" s="1"/>
  <c r="N352" i="68" s="1"/>
  <c r="M360" i="68"/>
  <c r="L360" i="68"/>
  <c r="J360" i="68"/>
  <c r="I360" i="68"/>
  <c r="H360" i="68"/>
  <c r="AC359" i="68"/>
  <c r="AB359" i="68"/>
  <c r="AA359" i="68"/>
  <c r="Z359" i="68"/>
  <c r="Y359" i="68"/>
  <c r="X359" i="68"/>
  <c r="W359" i="68"/>
  <c r="V359" i="68"/>
  <c r="T359" i="68"/>
  <c r="S359" i="68"/>
  <c r="R359" i="68"/>
  <c r="P359" i="68"/>
  <c r="O359" i="68"/>
  <c r="N359" i="68"/>
  <c r="M359" i="68"/>
  <c r="L359" i="68"/>
  <c r="J359" i="68"/>
  <c r="I359" i="68"/>
  <c r="H359" i="68"/>
  <c r="H353" i="68" s="1"/>
  <c r="H351" i="68" s="1"/>
  <c r="AC358" i="68"/>
  <c r="AB358" i="68"/>
  <c r="AA358" i="68"/>
  <c r="Z358" i="68"/>
  <c r="Z354" i="68" s="1"/>
  <c r="Z352" i="68" s="1"/>
  <c r="Y358" i="68"/>
  <c r="X358" i="68"/>
  <c r="W358" i="68"/>
  <c r="V358" i="68"/>
  <c r="V354" i="68" s="1"/>
  <c r="V352" i="68" s="1"/>
  <c r="T358" i="68"/>
  <c r="S358" i="68"/>
  <c r="R358" i="68"/>
  <c r="P358" i="68"/>
  <c r="O358" i="68"/>
  <c r="N358" i="68"/>
  <c r="L358" i="68"/>
  <c r="J358" i="68"/>
  <c r="J354" i="68" s="1"/>
  <c r="J352" i="68" s="1"/>
  <c r="I358" i="68"/>
  <c r="H358" i="68"/>
  <c r="AC357" i="68"/>
  <c r="AB357" i="68"/>
  <c r="AB353" i="68" s="1"/>
  <c r="AB351" i="68" s="1"/>
  <c r="AA357" i="68"/>
  <c r="Z357" i="68"/>
  <c r="Y357" i="68"/>
  <c r="X357" i="68"/>
  <c r="X353" i="68" s="1"/>
  <c r="X351" i="68" s="1"/>
  <c r="W357" i="68"/>
  <c r="V357" i="68"/>
  <c r="T357" i="68"/>
  <c r="S357" i="68"/>
  <c r="R357" i="68"/>
  <c r="P357" i="68"/>
  <c r="O357" i="68"/>
  <c r="O353" i="68" s="1"/>
  <c r="O351" i="68" s="1"/>
  <c r="N357" i="68"/>
  <c r="L357" i="68"/>
  <c r="J357" i="68"/>
  <c r="I357" i="68"/>
  <c r="I353" i="68" s="1"/>
  <c r="I351" i="68" s="1"/>
  <c r="H357" i="68"/>
  <c r="AC356" i="68"/>
  <c r="AB356" i="68"/>
  <c r="AA356" i="68"/>
  <c r="AA354" i="68" s="1"/>
  <c r="AA352" i="68" s="1"/>
  <c r="Z356" i="68"/>
  <c r="Y356" i="68"/>
  <c r="X356" i="68"/>
  <c r="W356" i="68"/>
  <c r="W354" i="68" s="1"/>
  <c r="W352" i="68" s="1"/>
  <c r="V356" i="68"/>
  <c r="T356" i="68"/>
  <c r="S356" i="68"/>
  <c r="R356" i="68"/>
  <c r="P356" i="68"/>
  <c r="O356" i="68"/>
  <c r="N356" i="68"/>
  <c r="L356" i="68"/>
  <c r="J356" i="68"/>
  <c r="I356" i="68"/>
  <c r="H356" i="68"/>
  <c r="AC355" i="68"/>
  <c r="AC353" i="68" s="1"/>
  <c r="AC351" i="68" s="1"/>
  <c r="AB355" i="68"/>
  <c r="AA355" i="68"/>
  <c r="Z355" i="68"/>
  <c r="Y355" i="68"/>
  <c r="Y353" i="68" s="1"/>
  <c r="X355" i="68"/>
  <c r="W355" i="68"/>
  <c r="V355" i="68"/>
  <c r="T355" i="68"/>
  <c r="S355" i="68"/>
  <c r="S353" i="68" s="1"/>
  <c r="R355" i="68"/>
  <c r="P355" i="68"/>
  <c r="O355" i="68"/>
  <c r="N355" i="68"/>
  <c r="L355" i="68"/>
  <c r="L353" i="68" s="1"/>
  <c r="J355" i="68"/>
  <c r="I355" i="68"/>
  <c r="H355" i="68"/>
  <c r="AC354" i="68"/>
  <c r="Y354" i="68"/>
  <c r="P354" i="68"/>
  <c r="O354" i="68"/>
  <c r="I354" i="68"/>
  <c r="H354" i="68"/>
  <c r="AA353" i="68"/>
  <c r="Z353" i="68"/>
  <c r="W353" i="68"/>
  <c r="V353" i="68"/>
  <c r="P353" i="68"/>
  <c r="N353" i="68"/>
  <c r="J353" i="68"/>
  <c r="AC352" i="68"/>
  <c r="P352" i="68"/>
  <c r="O352" i="68"/>
  <c r="I352" i="68"/>
  <c r="AA351" i="68"/>
  <c r="W351" i="68"/>
  <c r="N351" i="68"/>
  <c r="AC350" i="68"/>
  <c r="AB350" i="68"/>
  <c r="AA350" i="68"/>
  <c r="Z350" i="68"/>
  <c r="Y350" i="68"/>
  <c r="X350" i="68"/>
  <c r="W350" i="68"/>
  <c r="V350" i="68"/>
  <c r="U350" i="68"/>
  <c r="T350" i="68"/>
  <c r="S350" i="68"/>
  <c r="R350" i="68"/>
  <c r="Q350" i="68"/>
  <c r="P350" i="68"/>
  <c r="O350" i="68"/>
  <c r="N350" i="68"/>
  <c r="M350" i="68"/>
  <c r="L350" i="68"/>
  <c r="K350" i="68"/>
  <c r="J350" i="68"/>
  <c r="I350" i="68"/>
  <c r="H350" i="68"/>
  <c r="AC349" i="68"/>
  <c r="AB349" i="68"/>
  <c r="AA349" i="68"/>
  <c r="Z349" i="68"/>
  <c r="Y349" i="68"/>
  <c r="X349" i="68"/>
  <c r="W349" i="68"/>
  <c r="V349" i="68"/>
  <c r="U349" i="68"/>
  <c r="T349" i="68"/>
  <c r="S349" i="68"/>
  <c r="R349" i="68"/>
  <c r="Q349" i="68"/>
  <c r="P349" i="68"/>
  <c r="O349" i="68"/>
  <c r="N349" i="68"/>
  <c r="M349" i="68"/>
  <c r="L349" i="68"/>
  <c r="K349" i="68"/>
  <c r="J349" i="68"/>
  <c r="I349" i="68"/>
  <c r="H349" i="68"/>
  <c r="AC348" i="68"/>
  <c r="AB348" i="68"/>
  <c r="AA348" i="68"/>
  <c r="Z348" i="68"/>
  <c r="Y348" i="68"/>
  <c r="X348" i="68"/>
  <c r="W348" i="68"/>
  <c r="V348" i="68"/>
  <c r="U348" i="68"/>
  <c r="T348" i="68"/>
  <c r="S348" i="68"/>
  <c r="R348" i="68"/>
  <c r="Q348" i="68"/>
  <c r="P348" i="68"/>
  <c r="O348" i="68"/>
  <c r="N348" i="68"/>
  <c r="M348" i="68"/>
  <c r="L348" i="68"/>
  <c r="K348" i="68"/>
  <c r="J348" i="68"/>
  <c r="I348" i="68"/>
  <c r="H348" i="68"/>
  <c r="AC347" i="68"/>
  <c r="AB347" i="68"/>
  <c r="AA347" i="68"/>
  <c r="Z347" i="68"/>
  <c r="Y347" i="68"/>
  <c r="X347" i="68"/>
  <c r="W347" i="68"/>
  <c r="V347" i="68"/>
  <c r="U347" i="68"/>
  <c r="T347" i="68"/>
  <c r="S347" i="68"/>
  <c r="R347" i="68"/>
  <c r="Q347" i="68"/>
  <c r="P347" i="68"/>
  <c r="O347" i="68"/>
  <c r="N347" i="68"/>
  <c r="M347" i="68"/>
  <c r="L347" i="68"/>
  <c r="K347" i="68"/>
  <c r="J347" i="68"/>
  <c r="I347" i="68"/>
  <c r="H347" i="68"/>
  <c r="AC346" i="68"/>
  <c r="AB346" i="68"/>
  <c r="AA346" i="68"/>
  <c r="Z346" i="68"/>
  <c r="Y346" i="68"/>
  <c r="X346" i="68"/>
  <c r="W346" i="68"/>
  <c r="V346" i="68"/>
  <c r="U346" i="68"/>
  <c r="T346" i="68"/>
  <c r="S346" i="68"/>
  <c r="R346" i="68"/>
  <c r="Q346" i="68"/>
  <c r="P346" i="68"/>
  <c r="O346" i="68"/>
  <c r="N346" i="68"/>
  <c r="M346" i="68"/>
  <c r="L346" i="68"/>
  <c r="K346" i="68"/>
  <c r="J346" i="68"/>
  <c r="I346" i="68"/>
  <c r="H346" i="68"/>
  <c r="AC345" i="68"/>
  <c r="AB345" i="68"/>
  <c r="AA345" i="68"/>
  <c r="Z345" i="68"/>
  <c r="Y345" i="68"/>
  <c r="X345" i="68"/>
  <c r="W345" i="68"/>
  <c r="V345" i="68"/>
  <c r="U345" i="68"/>
  <c r="T345" i="68"/>
  <c r="S345" i="68"/>
  <c r="R345" i="68"/>
  <c r="Q345" i="68"/>
  <c r="P345" i="68"/>
  <c r="O345" i="68"/>
  <c r="N345" i="68"/>
  <c r="M345" i="68"/>
  <c r="L345" i="68"/>
  <c r="K345" i="68"/>
  <c r="J345" i="68"/>
  <c r="I345" i="68"/>
  <c r="H345" i="68"/>
  <c r="AC344" i="68"/>
  <c r="AB344" i="68"/>
  <c r="AA344" i="68"/>
  <c r="Z344" i="68"/>
  <c r="Y344" i="68"/>
  <c r="X344" i="68"/>
  <c r="W344" i="68"/>
  <c r="V344" i="68"/>
  <c r="U344" i="68"/>
  <c r="T344" i="68"/>
  <c r="S344" i="68"/>
  <c r="R344" i="68"/>
  <c r="Q344" i="68"/>
  <c r="P344" i="68"/>
  <c r="O344" i="68"/>
  <c r="N344" i="68"/>
  <c r="M344" i="68"/>
  <c r="L344" i="68"/>
  <c r="K344" i="68"/>
  <c r="J344" i="68"/>
  <c r="I344" i="68"/>
  <c r="H344" i="68"/>
  <c r="AC343" i="68"/>
  <c r="AB343" i="68"/>
  <c r="AA343" i="68"/>
  <c r="Z343" i="68"/>
  <c r="Y343" i="68"/>
  <c r="X343" i="68"/>
  <c r="W343" i="68"/>
  <c r="V343" i="68"/>
  <c r="U343" i="68"/>
  <c r="T343" i="68"/>
  <c r="S343" i="68"/>
  <c r="R343" i="68"/>
  <c r="Q343" i="68"/>
  <c r="P343" i="68"/>
  <c r="O343" i="68"/>
  <c r="N343" i="68"/>
  <c r="M343" i="68"/>
  <c r="L343" i="68"/>
  <c r="K343" i="68"/>
  <c r="J343" i="68"/>
  <c r="I343" i="68"/>
  <c r="H343" i="68"/>
  <c r="AC342" i="68"/>
  <c r="AB342" i="68"/>
  <c r="AA342" i="68"/>
  <c r="Z342" i="68"/>
  <c r="Y342" i="68"/>
  <c r="X342" i="68"/>
  <c r="W342" i="68"/>
  <c r="V342" i="68"/>
  <c r="U342" i="68"/>
  <c r="T342" i="68"/>
  <c r="S342" i="68"/>
  <c r="R342" i="68"/>
  <c r="Q342" i="68"/>
  <c r="P342" i="68"/>
  <c r="O342" i="68"/>
  <c r="N342" i="68"/>
  <c r="M342" i="68"/>
  <c r="L342" i="68"/>
  <c r="K342" i="68"/>
  <c r="J342" i="68"/>
  <c r="I342" i="68"/>
  <c r="H342" i="68"/>
  <c r="AC341" i="68"/>
  <c r="AB341" i="68"/>
  <c r="AA341" i="68"/>
  <c r="Z341" i="68"/>
  <c r="Y341" i="68"/>
  <c r="X341" i="68"/>
  <c r="W341" i="68"/>
  <c r="V341" i="68"/>
  <c r="U341" i="68"/>
  <c r="T341" i="68"/>
  <c r="S341" i="68"/>
  <c r="S335" i="68" s="1"/>
  <c r="S333" i="68" s="1"/>
  <c r="R341" i="68"/>
  <c r="Q341" i="68"/>
  <c r="P341" i="68"/>
  <c r="O341" i="68"/>
  <c r="N341" i="68"/>
  <c r="M341" i="68"/>
  <c r="L341" i="68"/>
  <c r="K341" i="68"/>
  <c r="J341" i="68"/>
  <c r="I341" i="68"/>
  <c r="H341" i="68"/>
  <c r="AC340" i="68"/>
  <c r="AC336" i="68" s="1"/>
  <c r="AC334" i="68" s="1"/>
  <c r="AB340" i="68"/>
  <c r="AB336" i="68" s="1"/>
  <c r="AB334" i="68" s="1"/>
  <c r="AA340" i="68"/>
  <c r="Z340" i="68"/>
  <c r="Y340" i="68"/>
  <c r="Y336" i="68" s="1"/>
  <c r="Y334" i="68" s="1"/>
  <c r="X340" i="68"/>
  <c r="X336" i="68" s="1"/>
  <c r="X334" i="68" s="1"/>
  <c r="W340" i="68"/>
  <c r="V340" i="68"/>
  <c r="U340" i="68"/>
  <c r="T340" i="68"/>
  <c r="T336" i="68" s="1"/>
  <c r="T334" i="68" s="1"/>
  <c r="S340" i="68"/>
  <c r="R340" i="68"/>
  <c r="Q340" i="68"/>
  <c r="P340" i="68"/>
  <c r="P336" i="68" s="1"/>
  <c r="P334" i="68" s="1"/>
  <c r="O340" i="68"/>
  <c r="N340" i="68"/>
  <c r="M340" i="68"/>
  <c r="M336" i="68" s="1"/>
  <c r="M334" i="68" s="1"/>
  <c r="L340" i="68"/>
  <c r="L336" i="68" s="1"/>
  <c r="L334" i="68" s="1"/>
  <c r="K340" i="68"/>
  <c r="J340" i="68"/>
  <c r="I340" i="68"/>
  <c r="I336" i="68" s="1"/>
  <c r="I334" i="68" s="1"/>
  <c r="H340" i="68"/>
  <c r="H336" i="68" s="1"/>
  <c r="H334" i="68" s="1"/>
  <c r="AC339" i="68"/>
  <c r="AB339" i="68"/>
  <c r="AA339" i="68"/>
  <c r="AA335" i="68" s="1"/>
  <c r="AA333" i="68" s="1"/>
  <c r="Z339" i="68"/>
  <c r="Z335" i="68" s="1"/>
  <c r="Z333" i="68" s="1"/>
  <c r="Y339" i="68"/>
  <c r="X339" i="68"/>
  <c r="W339" i="68"/>
  <c r="W335" i="68" s="1"/>
  <c r="W333" i="68" s="1"/>
  <c r="V339" i="68"/>
  <c r="V335" i="68" s="1"/>
  <c r="V333" i="68" s="1"/>
  <c r="T339" i="68"/>
  <c r="S339" i="68"/>
  <c r="R339" i="68"/>
  <c r="R335" i="68" s="1"/>
  <c r="R333" i="68" s="1"/>
  <c r="P339" i="68"/>
  <c r="O339" i="68"/>
  <c r="N339" i="68"/>
  <c r="M339" i="68"/>
  <c r="L339" i="68"/>
  <c r="K339" i="68"/>
  <c r="J339" i="68"/>
  <c r="I339" i="68"/>
  <c r="H339" i="68"/>
  <c r="AC338" i="68"/>
  <c r="AB338" i="68"/>
  <c r="AA338" i="68"/>
  <c r="Z338" i="68"/>
  <c r="Y338" i="68"/>
  <c r="X338" i="68"/>
  <c r="W338" i="68"/>
  <c r="V338" i="68"/>
  <c r="U338" i="68"/>
  <c r="T338" i="68"/>
  <c r="S338" i="68"/>
  <c r="R338" i="68"/>
  <c r="Q338" i="68"/>
  <c r="P338" i="68"/>
  <c r="O338" i="68"/>
  <c r="N338" i="68"/>
  <c r="M338" i="68"/>
  <c r="L338" i="68"/>
  <c r="K338" i="68"/>
  <c r="J338" i="68"/>
  <c r="I338" i="68"/>
  <c r="H338" i="68"/>
  <c r="AC337" i="68"/>
  <c r="AB337" i="68"/>
  <c r="AA337" i="68"/>
  <c r="Z337" i="68"/>
  <c r="Y337" i="68"/>
  <c r="X337" i="68"/>
  <c r="W337" i="68"/>
  <c r="V337" i="68"/>
  <c r="U337" i="68"/>
  <c r="T337" i="68"/>
  <c r="S337" i="68"/>
  <c r="R337" i="68"/>
  <c r="Q337" i="68"/>
  <c r="P337" i="68"/>
  <c r="P335" i="68" s="1"/>
  <c r="P333" i="68" s="1"/>
  <c r="O337" i="68"/>
  <c r="N337" i="68"/>
  <c r="M337" i="68"/>
  <c r="M335" i="68" s="1"/>
  <c r="M333" i="68" s="1"/>
  <c r="L337" i="68"/>
  <c r="L335" i="68" s="1"/>
  <c r="L333" i="68" s="1"/>
  <c r="K337" i="68"/>
  <c r="J337" i="68"/>
  <c r="I337" i="68"/>
  <c r="I335" i="68" s="1"/>
  <c r="I333" i="68" s="1"/>
  <c r="H337" i="68"/>
  <c r="AA336" i="68"/>
  <c r="AA334" i="68" s="1"/>
  <c r="Z336" i="68"/>
  <c r="W336" i="68"/>
  <c r="W334" i="68" s="1"/>
  <c r="V336" i="68"/>
  <c r="S336" i="68"/>
  <c r="R336" i="68"/>
  <c r="O336" i="68"/>
  <c r="O334" i="68" s="1"/>
  <c r="N336" i="68"/>
  <c r="K336" i="68"/>
  <c r="K334" i="68" s="1"/>
  <c r="J336" i="68"/>
  <c r="J334" i="68" s="1"/>
  <c r="AC335" i="68"/>
  <c r="AC333" i="68" s="1"/>
  <c r="AB335" i="68"/>
  <c r="AB333" i="68" s="1"/>
  <c r="Y335" i="68"/>
  <c r="Y333" i="68" s="1"/>
  <c r="X335" i="68"/>
  <c r="X333" i="68" s="1"/>
  <c r="T335" i="68"/>
  <c r="T333" i="68" s="1"/>
  <c r="O335" i="68"/>
  <c r="O333" i="68" s="1"/>
  <c r="N335" i="68"/>
  <c r="N333" i="68" s="1"/>
  <c r="J335" i="68"/>
  <c r="J333" i="68" s="1"/>
  <c r="H335" i="68"/>
  <c r="Z334" i="68"/>
  <c r="V334" i="68"/>
  <c r="S334" i="68"/>
  <c r="R334" i="68"/>
  <c r="N334" i="68"/>
  <c r="H333" i="68"/>
  <c r="AC298" i="68"/>
  <c r="AB298" i="68"/>
  <c r="AA298" i="68"/>
  <c r="Z298" i="68"/>
  <c r="Y298" i="68"/>
  <c r="X298" i="68"/>
  <c r="W298" i="68"/>
  <c r="V298" i="68"/>
  <c r="T298" i="68"/>
  <c r="S298" i="68"/>
  <c r="R298" i="68"/>
  <c r="P298" i="68"/>
  <c r="P286" i="68" s="1"/>
  <c r="O298" i="68"/>
  <c r="N298" i="68"/>
  <c r="L298" i="68"/>
  <c r="J298" i="68"/>
  <c r="J286" i="68" s="1"/>
  <c r="I298" i="68"/>
  <c r="H298" i="68"/>
  <c r="AC297" i="68"/>
  <c r="AB297" i="68"/>
  <c r="AB285" i="68" s="1"/>
  <c r="AA297" i="68"/>
  <c r="Z297" i="68"/>
  <c r="Y297" i="68"/>
  <c r="X297" i="68"/>
  <c r="X285" i="68" s="1"/>
  <c r="W297" i="68"/>
  <c r="V297" i="68"/>
  <c r="T297" i="68"/>
  <c r="S297" i="68"/>
  <c r="R297" i="68"/>
  <c r="P297" i="68"/>
  <c r="O297" i="68"/>
  <c r="N297" i="68"/>
  <c r="L297" i="68"/>
  <c r="J297" i="68"/>
  <c r="I297" i="68"/>
  <c r="H297" i="68"/>
  <c r="AC296" i="68"/>
  <c r="AB296" i="68"/>
  <c r="AA296" i="68"/>
  <c r="Z296" i="68"/>
  <c r="Y296" i="68"/>
  <c r="X296" i="68"/>
  <c r="W296" i="68"/>
  <c r="V296" i="68"/>
  <c r="T296" i="68"/>
  <c r="S296" i="68"/>
  <c r="R296" i="68"/>
  <c r="P296" i="68"/>
  <c r="O296" i="68"/>
  <c r="N296" i="68"/>
  <c r="L296" i="68"/>
  <c r="J296" i="68"/>
  <c r="I296" i="68"/>
  <c r="H296" i="68"/>
  <c r="AC295" i="68"/>
  <c r="AB295" i="68"/>
  <c r="AA295" i="68"/>
  <c r="Z295" i="68"/>
  <c r="Y295" i="68"/>
  <c r="X295" i="68"/>
  <c r="W295" i="68"/>
  <c r="V295" i="68"/>
  <c r="T295" i="68"/>
  <c r="S295" i="68"/>
  <c r="R295" i="68"/>
  <c r="P295" i="68"/>
  <c r="O295" i="68"/>
  <c r="N295" i="68"/>
  <c r="L295" i="68"/>
  <c r="J295" i="68"/>
  <c r="I295" i="68"/>
  <c r="H295" i="68"/>
  <c r="H285" i="68" s="1"/>
  <c r="AC294" i="68"/>
  <c r="AB294" i="68"/>
  <c r="AA294" i="68"/>
  <c r="Z294" i="68"/>
  <c r="Z286" i="68" s="1"/>
  <c r="Y294" i="68"/>
  <c r="X294" i="68"/>
  <c r="W294" i="68"/>
  <c r="V294" i="68"/>
  <c r="V286" i="68" s="1"/>
  <c r="T294" i="68"/>
  <c r="S294" i="68"/>
  <c r="R294" i="68"/>
  <c r="P294" i="68"/>
  <c r="O294" i="68"/>
  <c r="N294" i="68"/>
  <c r="L294" i="68"/>
  <c r="J294" i="68"/>
  <c r="I294" i="68"/>
  <c r="H294" i="68"/>
  <c r="AC293" i="68"/>
  <c r="AB293" i="68"/>
  <c r="AA293" i="68"/>
  <c r="Z293" i="68"/>
  <c r="Y293" i="68"/>
  <c r="X293" i="68"/>
  <c r="W293" i="68"/>
  <c r="V293" i="68"/>
  <c r="V285" i="68" s="1"/>
  <c r="T293" i="68"/>
  <c r="S293" i="68"/>
  <c r="R293" i="68"/>
  <c r="P293" i="68"/>
  <c r="O293" i="68"/>
  <c r="N293" i="68"/>
  <c r="L293" i="68"/>
  <c r="J293" i="68"/>
  <c r="I293" i="68"/>
  <c r="H293" i="68"/>
  <c r="AC292" i="68"/>
  <c r="AB292" i="68"/>
  <c r="AA292" i="68"/>
  <c r="Z292" i="68"/>
  <c r="Y292" i="68"/>
  <c r="X292" i="68"/>
  <c r="W292" i="68"/>
  <c r="V292" i="68"/>
  <c r="T292" i="68"/>
  <c r="S292" i="68"/>
  <c r="R292" i="68"/>
  <c r="P292" i="68"/>
  <c r="O292" i="68"/>
  <c r="N292" i="68"/>
  <c r="L292" i="68"/>
  <c r="J292" i="68"/>
  <c r="I292" i="68"/>
  <c r="H292" i="68"/>
  <c r="AC291" i="68"/>
  <c r="AB291" i="68"/>
  <c r="AA291" i="68"/>
  <c r="Z291" i="68"/>
  <c r="Y291" i="68"/>
  <c r="X291" i="68"/>
  <c r="W291" i="68"/>
  <c r="V291" i="68"/>
  <c r="T291" i="68"/>
  <c r="S291" i="68"/>
  <c r="R291" i="68"/>
  <c r="P291" i="68"/>
  <c r="O291" i="68"/>
  <c r="N291" i="68"/>
  <c r="L291" i="68"/>
  <c r="J291" i="68"/>
  <c r="I291" i="68"/>
  <c r="H291" i="68"/>
  <c r="AC290" i="68"/>
  <c r="AB290" i="68"/>
  <c r="AA290" i="68"/>
  <c r="Z290" i="68"/>
  <c r="Y290" i="68"/>
  <c r="X290" i="68"/>
  <c r="W290" i="68"/>
  <c r="V290" i="68"/>
  <c r="T290" i="68"/>
  <c r="T286" i="68" s="1"/>
  <c r="S290" i="68"/>
  <c r="R290" i="68"/>
  <c r="P290" i="68"/>
  <c r="O290" i="68"/>
  <c r="N290" i="68"/>
  <c r="L290" i="68"/>
  <c r="J290" i="68"/>
  <c r="I290" i="68"/>
  <c r="I286" i="68" s="1"/>
  <c r="H290" i="68"/>
  <c r="H286" i="68" s="1"/>
  <c r="AC289" i="68"/>
  <c r="AB289" i="68"/>
  <c r="AA289" i="68"/>
  <c r="AA285" i="68" s="1"/>
  <c r="Z289" i="68"/>
  <c r="Z285" i="68" s="1"/>
  <c r="Y289" i="68"/>
  <c r="X289" i="68"/>
  <c r="W289" i="68"/>
  <c r="V289" i="68"/>
  <c r="T289" i="68"/>
  <c r="S289" i="68"/>
  <c r="R289" i="68"/>
  <c r="R285" i="68" s="1"/>
  <c r="P289" i="68"/>
  <c r="O289" i="68"/>
  <c r="N289" i="68"/>
  <c r="L289" i="68"/>
  <c r="J289" i="68"/>
  <c r="I289" i="68"/>
  <c r="H289" i="68"/>
  <c r="AC288" i="68"/>
  <c r="AB288" i="68"/>
  <c r="AA288" i="68"/>
  <c r="Z288" i="68"/>
  <c r="Y288" i="68"/>
  <c r="X288" i="68"/>
  <c r="W288" i="68"/>
  <c r="V288" i="68"/>
  <c r="T288" i="68"/>
  <c r="S288" i="68"/>
  <c r="R288" i="68"/>
  <c r="P288" i="68"/>
  <c r="O288" i="68"/>
  <c r="O286" i="68" s="1"/>
  <c r="N288" i="68"/>
  <c r="L288" i="68"/>
  <c r="J288" i="68"/>
  <c r="I288" i="68"/>
  <c r="H288" i="68"/>
  <c r="AC287" i="68"/>
  <c r="AB287" i="68"/>
  <c r="AA287" i="68"/>
  <c r="Z287" i="68"/>
  <c r="Y287" i="68"/>
  <c r="X287" i="68"/>
  <c r="W287" i="68"/>
  <c r="V287" i="68"/>
  <c r="T287" i="68"/>
  <c r="S287" i="68"/>
  <c r="R287" i="68"/>
  <c r="P287" i="68"/>
  <c r="O287" i="68"/>
  <c r="O285" i="68" s="1"/>
  <c r="N287" i="68"/>
  <c r="L287" i="68"/>
  <c r="J287" i="68"/>
  <c r="I287" i="68"/>
  <c r="H287" i="68"/>
  <c r="AC286" i="68"/>
  <c r="AB286" i="68"/>
  <c r="AA286" i="68"/>
  <c r="Y286" i="68"/>
  <c r="N286" i="68"/>
  <c r="AC285" i="68"/>
  <c r="Y285" i="68"/>
  <c r="P285" i="68"/>
  <c r="N285" i="68"/>
  <c r="J285" i="68"/>
  <c r="I285" i="68"/>
  <c r="AC284" i="68"/>
  <c r="AB284" i="68"/>
  <c r="AA284" i="68"/>
  <c r="Z284" i="68"/>
  <c r="Y284" i="68"/>
  <c r="X284" i="68"/>
  <c r="W284" i="68"/>
  <c r="V284" i="68"/>
  <c r="T284" i="68"/>
  <c r="S284" i="68"/>
  <c r="R284" i="68"/>
  <c r="P284" i="68"/>
  <c r="O284" i="68"/>
  <c r="N284" i="68"/>
  <c r="L284" i="68"/>
  <c r="J284" i="68"/>
  <c r="I284" i="68"/>
  <c r="H284" i="68"/>
  <c r="AC283" i="68"/>
  <c r="AB283" i="68"/>
  <c r="AA283" i="68"/>
  <c r="Z283" i="68"/>
  <c r="Y283" i="68"/>
  <c r="X283" i="68"/>
  <c r="W283" i="68"/>
  <c r="V283" i="68"/>
  <c r="T283" i="68"/>
  <c r="S283" i="68"/>
  <c r="R283" i="68"/>
  <c r="P283" i="68"/>
  <c r="O283" i="68"/>
  <c r="N283" i="68"/>
  <c r="L283" i="68"/>
  <c r="J283" i="68"/>
  <c r="I283" i="68"/>
  <c r="H283" i="68"/>
  <c r="AC282" i="68"/>
  <c r="AB282" i="68"/>
  <c r="AA282" i="68"/>
  <c r="Z282" i="68"/>
  <c r="Y282" i="68"/>
  <c r="X282" i="68"/>
  <c r="W282" i="68"/>
  <c r="V282" i="68"/>
  <c r="T282" i="68"/>
  <c r="S282" i="68"/>
  <c r="R282" i="68"/>
  <c r="P282" i="68"/>
  <c r="O282" i="68"/>
  <c r="N282" i="68"/>
  <c r="L282" i="68"/>
  <c r="J282" i="68"/>
  <c r="I282" i="68"/>
  <c r="H282" i="68"/>
  <c r="AC281" i="68"/>
  <c r="AB281" i="68"/>
  <c r="AA281" i="68"/>
  <c r="Z281" i="68"/>
  <c r="Y281" i="68"/>
  <c r="X281" i="68"/>
  <c r="W281" i="68"/>
  <c r="V281" i="68"/>
  <c r="T281" i="68"/>
  <c r="S281" i="68"/>
  <c r="R281" i="68"/>
  <c r="P281" i="68"/>
  <c r="O281" i="68"/>
  <c r="N281" i="68"/>
  <c r="L281" i="68"/>
  <c r="J281" i="68"/>
  <c r="I281" i="68"/>
  <c r="H281" i="68"/>
  <c r="AC280" i="68"/>
  <c r="AB280" i="68"/>
  <c r="AA280" i="68"/>
  <c r="Z280" i="68"/>
  <c r="Y280" i="68"/>
  <c r="X280" i="68"/>
  <c r="W280" i="68"/>
  <c r="V280" i="68"/>
  <c r="T280" i="68"/>
  <c r="S280" i="68"/>
  <c r="R280" i="68"/>
  <c r="P280" i="68"/>
  <c r="O280" i="68"/>
  <c r="N280" i="68"/>
  <c r="L280" i="68"/>
  <c r="J280" i="68"/>
  <c r="I280" i="68"/>
  <c r="H280" i="68"/>
  <c r="AC279" i="68"/>
  <c r="AB279" i="68"/>
  <c r="AA279" i="68"/>
  <c r="Z279" i="68"/>
  <c r="Y279" i="68"/>
  <c r="X279" i="68"/>
  <c r="W279" i="68"/>
  <c r="V279" i="68"/>
  <c r="T279" i="68"/>
  <c r="S279" i="68"/>
  <c r="R279" i="68"/>
  <c r="P279" i="68"/>
  <c r="O279" i="68"/>
  <c r="N279" i="68"/>
  <c r="L279" i="68"/>
  <c r="J279" i="68"/>
  <c r="I279" i="68"/>
  <c r="H279" i="68"/>
  <c r="AC278" i="68"/>
  <c r="AB278" i="68"/>
  <c r="AA278" i="68"/>
  <c r="Z278" i="68"/>
  <c r="Y278" i="68"/>
  <c r="X278" i="68"/>
  <c r="V278" i="68"/>
  <c r="T278" i="68"/>
  <c r="S278" i="68"/>
  <c r="R278" i="68"/>
  <c r="P278" i="68"/>
  <c r="O278" i="68"/>
  <c r="N278" i="68"/>
  <c r="L278" i="68"/>
  <c r="J278" i="68"/>
  <c r="I278" i="68"/>
  <c r="H278" i="68"/>
  <c r="AC277" i="68"/>
  <c r="AB277" i="68"/>
  <c r="AA277" i="68"/>
  <c r="Z277" i="68"/>
  <c r="Y277" i="68"/>
  <c r="X277" i="68"/>
  <c r="V277" i="68"/>
  <c r="T277" i="68"/>
  <c r="S277" i="68"/>
  <c r="R277" i="68"/>
  <c r="P277" i="68"/>
  <c r="O277" i="68"/>
  <c r="N277" i="68"/>
  <c r="L277" i="68"/>
  <c r="J277" i="68"/>
  <c r="I277" i="68"/>
  <c r="H277" i="68"/>
  <c r="AC276" i="68"/>
  <c r="AB276" i="68"/>
  <c r="AA276" i="68"/>
  <c r="Z276" i="68"/>
  <c r="Y276" i="68"/>
  <c r="X276" i="68"/>
  <c r="W276" i="68"/>
  <c r="V276" i="68"/>
  <c r="T276" i="68"/>
  <c r="S276" i="68"/>
  <c r="R276" i="68"/>
  <c r="P276" i="68"/>
  <c r="O276" i="68"/>
  <c r="N276" i="68"/>
  <c r="M276" i="68"/>
  <c r="L276" i="68"/>
  <c r="K276" i="68"/>
  <c r="J276" i="68"/>
  <c r="I276" i="68"/>
  <c r="H276" i="68"/>
  <c r="AC275" i="68"/>
  <c r="AB275" i="68"/>
  <c r="AA275" i="68"/>
  <c r="Z275" i="68"/>
  <c r="Y275" i="68"/>
  <c r="X275" i="68"/>
  <c r="W275" i="68"/>
  <c r="V275" i="68"/>
  <c r="T275" i="68"/>
  <c r="S275" i="68"/>
  <c r="R275" i="68"/>
  <c r="P275" i="68"/>
  <c r="O275" i="68"/>
  <c r="N275" i="68"/>
  <c r="M275" i="68"/>
  <c r="L275" i="68"/>
  <c r="K275" i="68"/>
  <c r="J275" i="68"/>
  <c r="I275" i="68"/>
  <c r="H275" i="68"/>
  <c r="AC274" i="68"/>
  <c r="AB274" i="68"/>
  <c r="AA274" i="68"/>
  <c r="Z274" i="68"/>
  <c r="Y274" i="68"/>
  <c r="X274" i="68"/>
  <c r="W274" i="68"/>
  <c r="V274" i="68"/>
  <c r="T274" i="68"/>
  <c r="T270" i="68" s="1"/>
  <c r="S274" i="68"/>
  <c r="R274" i="68"/>
  <c r="P274" i="68"/>
  <c r="O274" i="68"/>
  <c r="N274" i="68"/>
  <c r="L274" i="68"/>
  <c r="J274" i="68"/>
  <c r="J270" i="68" s="1"/>
  <c r="I274" i="68"/>
  <c r="I270" i="68" s="1"/>
  <c r="H274" i="68"/>
  <c r="AC273" i="68"/>
  <c r="AB273" i="68"/>
  <c r="AB269" i="68" s="1"/>
  <c r="AA273" i="68"/>
  <c r="AA269" i="68" s="1"/>
  <c r="Z273" i="68"/>
  <c r="Y273" i="68"/>
  <c r="X273" i="68"/>
  <c r="X269" i="68" s="1"/>
  <c r="W273" i="68"/>
  <c r="W269" i="68" s="1"/>
  <c r="V273" i="68"/>
  <c r="T273" i="68"/>
  <c r="T269" i="68" s="1"/>
  <c r="S273" i="68"/>
  <c r="R273" i="68"/>
  <c r="P273" i="68"/>
  <c r="O273" i="68"/>
  <c r="N273" i="68"/>
  <c r="L273" i="68"/>
  <c r="J273" i="68"/>
  <c r="I273" i="68"/>
  <c r="H273" i="68"/>
  <c r="AC272" i="68"/>
  <c r="AB272" i="68"/>
  <c r="AA272" i="68"/>
  <c r="AA270" i="68" s="1"/>
  <c r="Z272" i="68"/>
  <c r="Z270" i="68" s="1"/>
  <c r="Y272" i="68"/>
  <c r="X272" i="68"/>
  <c r="W272" i="68"/>
  <c r="W270" i="68" s="1"/>
  <c r="V272" i="68"/>
  <c r="T272" i="68"/>
  <c r="S272" i="68"/>
  <c r="S270" i="68" s="1"/>
  <c r="R272" i="68"/>
  <c r="R270" i="68" s="1"/>
  <c r="P272" i="68"/>
  <c r="P270" i="68" s="1"/>
  <c r="O272" i="68"/>
  <c r="N272" i="68"/>
  <c r="N270" i="68" s="1"/>
  <c r="L272" i="68"/>
  <c r="L270" i="68" s="1"/>
  <c r="J272" i="68"/>
  <c r="I272" i="68"/>
  <c r="H272" i="68"/>
  <c r="AC271" i="68"/>
  <c r="AB271" i="68"/>
  <c r="AA271" i="68"/>
  <c r="Z271" i="68"/>
  <c r="Y271" i="68"/>
  <c r="X271" i="68"/>
  <c r="W271" i="68"/>
  <c r="V271" i="68"/>
  <c r="V269" i="68" s="1"/>
  <c r="T271" i="68"/>
  <c r="S271" i="68"/>
  <c r="R271" i="68"/>
  <c r="R269" i="68" s="1"/>
  <c r="P271" i="68"/>
  <c r="P269" i="68" s="1"/>
  <c r="O271" i="68"/>
  <c r="N271" i="68"/>
  <c r="L271" i="68"/>
  <c r="J271" i="68"/>
  <c r="I271" i="68"/>
  <c r="I269" i="68" s="1"/>
  <c r="H271" i="68"/>
  <c r="AC270" i="68"/>
  <c r="AB270" i="68"/>
  <c r="Y270" i="68"/>
  <c r="X270" i="68"/>
  <c r="V270" i="68"/>
  <c r="O270" i="68"/>
  <c r="H270" i="68"/>
  <c r="AC269" i="68"/>
  <c r="Z269" i="68"/>
  <c r="Y269" i="68"/>
  <c r="O269" i="68"/>
  <c r="N269" i="68"/>
  <c r="J269" i="68"/>
  <c r="H269" i="68"/>
  <c r="AC268" i="68"/>
  <c r="AB268" i="68"/>
  <c r="AA268" i="68"/>
  <c r="Z268" i="68"/>
  <c r="Y268" i="68"/>
  <c r="X268" i="68"/>
  <c r="V268" i="68"/>
  <c r="T268" i="68"/>
  <c r="S268" i="68"/>
  <c r="S264" i="68" s="1"/>
  <c r="R268" i="68"/>
  <c r="P268" i="68"/>
  <c r="P264" i="68" s="1"/>
  <c r="O268" i="68"/>
  <c r="N268" i="68"/>
  <c r="L268" i="68"/>
  <c r="J268" i="68"/>
  <c r="I268" i="68"/>
  <c r="H268" i="68"/>
  <c r="AC267" i="68"/>
  <c r="AB267" i="68"/>
  <c r="AB263" i="68" s="1"/>
  <c r="AA267" i="68"/>
  <c r="Z267" i="68"/>
  <c r="Y267" i="68"/>
  <c r="X267" i="68"/>
  <c r="V267" i="68"/>
  <c r="T267" i="68"/>
  <c r="S267" i="68"/>
  <c r="R267" i="68"/>
  <c r="P267" i="68"/>
  <c r="O267" i="68"/>
  <c r="N267" i="68"/>
  <c r="N263" i="68" s="1"/>
  <c r="L267" i="68"/>
  <c r="J267" i="68"/>
  <c r="I267" i="68"/>
  <c r="H267" i="68"/>
  <c r="H263" i="68" s="1"/>
  <c r="AC266" i="68"/>
  <c r="AC264" i="68" s="1"/>
  <c r="AB266" i="68"/>
  <c r="AA266" i="68"/>
  <c r="Z266" i="68"/>
  <c r="Y266" i="68"/>
  <c r="Y264" i="68" s="1"/>
  <c r="X266" i="68"/>
  <c r="W266" i="68"/>
  <c r="V266" i="68"/>
  <c r="V264" i="68" s="1"/>
  <c r="U266" i="68"/>
  <c r="T266" i="68"/>
  <c r="S266" i="68"/>
  <c r="R266" i="68"/>
  <c r="R264" i="68" s="1"/>
  <c r="Q266" i="68"/>
  <c r="P266" i="68"/>
  <c r="O266" i="68"/>
  <c r="N266" i="68"/>
  <c r="N264" i="68" s="1"/>
  <c r="L266" i="68"/>
  <c r="K266" i="68"/>
  <c r="J266" i="68"/>
  <c r="I266" i="68"/>
  <c r="I264" i="68" s="1"/>
  <c r="H266" i="68"/>
  <c r="AC265" i="68"/>
  <c r="AC263" i="68" s="1"/>
  <c r="AB265" i="68"/>
  <c r="AA265" i="68"/>
  <c r="AA263" i="68" s="1"/>
  <c r="Z265" i="68"/>
  <c r="Y265" i="68"/>
  <c r="Y263" i="68" s="1"/>
  <c r="X265" i="68"/>
  <c r="W265" i="68"/>
  <c r="V265" i="68"/>
  <c r="U265" i="68"/>
  <c r="T265" i="68"/>
  <c r="S265" i="68"/>
  <c r="S263" i="68" s="1"/>
  <c r="R265" i="68"/>
  <c r="Q265" i="68"/>
  <c r="P265" i="68"/>
  <c r="O265" i="68"/>
  <c r="O263" i="68" s="1"/>
  <c r="N265" i="68"/>
  <c r="L265" i="68"/>
  <c r="L263" i="68" s="1"/>
  <c r="K265" i="68"/>
  <c r="J265" i="68"/>
  <c r="I265" i="68"/>
  <c r="H265" i="68"/>
  <c r="AB264" i="68"/>
  <c r="AA264" i="68"/>
  <c r="X264" i="68"/>
  <c r="T264" i="68"/>
  <c r="O264" i="68"/>
  <c r="J264" i="68"/>
  <c r="H264" i="68"/>
  <c r="Z263" i="68"/>
  <c r="X263" i="68"/>
  <c r="V263" i="68"/>
  <c r="T263" i="68"/>
  <c r="P263" i="68"/>
  <c r="J263" i="68"/>
  <c r="I263" i="68"/>
  <c r="AC262" i="68"/>
  <c r="AB262" i="68"/>
  <c r="AA262" i="68"/>
  <c r="Z262" i="68"/>
  <c r="Y262" i="68"/>
  <c r="X262" i="68"/>
  <c r="W262" i="68"/>
  <c r="V262" i="68"/>
  <c r="T262" i="68"/>
  <c r="S262" i="68"/>
  <c r="R262" i="68"/>
  <c r="P262" i="68"/>
  <c r="O262" i="68"/>
  <c r="N262" i="68"/>
  <c r="L262" i="68"/>
  <c r="J262" i="68"/>
  <c r="I262" i="68"/>
  <c r="H262" i="68"/>
  <c r="AC261" i="68"/>
  <c r="AB261" i="68"/>
  <c r="AA261" i="68"/>
  <c r="Z261" i="68"/>
  <c r="Y261" i="68"/>
  <c r="X261" i="68"/>
  <c r="W261" i="68"/>
  <c r="V261" i="68"/>
  <c r="T261" i="68"/>
  <c r="S261" i="68"/>
  <c r="R261" i="68"/>
  <c r="P261" i="68"/>
  <c r="O261" i="68"/>
  <c r="N261" i="68"/>
  <c r="L261" i="68"/>
  <c r="J261" i="68"/>
  <c r="I261" i="68"/>
  <c r="H261" i="68"/>
  <c r="AC260" i="68"/>
  <c r="AB260" i="68"/>
  <c r="AA260" i="68"/>
  <c r="Z260" i="68"/>
  <c r="Y260" i="68"/>
  <c r="V260" i="68"/>
  <c r="T260" i="68"/>
  <c r="S260" i="68"/>
  <c r="R260" i="68"/>
  <c r="P260" i="68"/>
  <c r="O260" i="68"/>
  <c r="N260" i="68"/>
  <c r="L260" i="68"/>
  <c r="J260" i="68"/>
  <c r="I260" i="68"/>
  <c r="H260" i="68"/>
  <c r="AC259" i="68"/>
  <c r="AB259" i="68"/>
  <c r="AA259" i="68"/>
  <c r="Z259" i="68"/>
  <c r="Y259" i="68"/>
  <c r="V259" i="68"/>
  <c r="T259" i="68"/>
  <c r="S259" i="68"/>
  <c r="R259" i="68"/>
  <c r="P259" i="68"/>
  <c r="O259" i="68"/>
  <c r="N259" i="68"/>
  <c r="L259" i="68"/>
  <c r="J259" i="68"/>
  <c r="I259" i="68"/>
  <c r="H259" i="68"/>
  <c r="AC258" i="68"/>
  <c r="AB258" i="68"/>
  <c r="AA258" i="68"/>
  <c r="Z258" i="68"/>
  <c r="Y258" i="68"/>
  <c r="X258" i="68"/>
  <c r="W258" i="68"/>
  <c r="V258" i="68"/>
  <c r="T258" i="68"/>
  <c r="S258" i="68"/>
  <c r="R258" i="68"/>
  <c r="P258" i="68"/>
  <c r="O258" i="68"/>
  <c r="N258" i="68"/>
  <c r="M258" i="68"/>
  <c r="L258" i="68"/>
  <c r="K258" i="68"/>
  <c r="J258" i="68"/>
  <c r="I258" i="68"/>
  <c r="H258" i="68"/>
  <c r="AC257" i="68"/>
  <c r="AB257" i="68"/>
  <c r="AA257" i="68"/>
  <c r="Z257" i="68"/>
  <c r="Y257" i="68"/>
  <c r="X257" i="68"/>
  <c r="W257" i="68"/>
  <c r="V257" i="68"/>
  <c r="T257" i="68"/>
  <c r="S257" i="68"/>
  <c r="R257" i="68"/>
  <c r="P257" i="68"/>
  <c r="O257" i="68"/>
  <c r="N257" i="68"/>
  <c r="M257" i="68"/>
  <c r="L257" i="68"/>
  <c r="K257" i="68"/>
  <c r="J257" i="68"/>
  <c r="I257" i="68"/>
  <c r="H257" i="68"/>
  <c r="AC256" i="68"/>
  <c r="AB256" i="68"/>
  <c r="AA256" i="68"/>
  <c r="Z256" i="68"/>
  <c r="Y256" i="68"/>
  <c r="X256" i="68"/>
  <c r="W256" i="68"/>
  <c r="V256" i="68"/>
  <c r="T256" i="68"/>
  <c r="S256" i="68"/>
  <c r="R256" i="68"/>
  <c r="P256" i="68"/>
  <c r="O256" i="68"/>
  <c r="N256" i="68"/>
  <c r="L256" i="68"/>
  <c r="J256" i="68"/>
  <c r="I256" i="68"/>
  <c r="H256" i="68"/>
  <c r="AC255" i="68"/>
  <c r="AB255" i="68"/>
  <c r="AA255" i="68"/>
  <c r="Z255" i="68"/>
  <c r="Y255" i="68"/>
  <c r="X255" i="68"/>
  <c r="W255" i="68"/>
  <c r="V255" i="68"/>
  <c r="T255" i="68"/>
  <c r="S255" i="68"/>
  <c r="R255" i="68"/>
  <c r="P255" i="68"/>
  <c r="O255" i="68"/>
  <c r="N255" i="68"/>
  <c r="L255" i="68"/>
  <c r="J255" i="68"/>
  <c r="I255" i="68"/>
  <c r="H255" i="68"/>
  <c r="AC254" i="68"/>
  <c r="AB254" i="68"/>
  <c r="AA254" i="68"/>
  <c r="Z254" i="68"/>
  <c r="Y254" i="68"/>
  <c r="X254" i="68"/>
  <c r="W254" i="68"/>
  <c r="V254" i="68"/>
  <c r="U254" i="68"/>
  <c r="T254" i="68"/>
  <c r="S254" i="68"/>
  <c r="R254" i="68"/>
  <c r="P254" i="68"/>
  <c r="O254" i="68"/>
  <c r="N254" i="68"/>
  <c r="M254" i="68"/>
  <c r="L254" i="68"/>
  <c r="K254" i="68"/>
  <c r="J254" i="68"/>
  <c r="I254" i="68"/>
  <c r="H254" i="68"/>
  <c r="AC253" i="68"/>
  <c r="AB253" i="68"/>
  <c r="AA253" i="68"/>
  <c r="Z253" i="68"/>
  <c r="Y253" i="68"/>
  <c r="X253" i="68"/>
  <c r="W253" i="68"/>
  <c r="V253" i="68"/>
  <c r="T253" i="68"/>
  <c r="S253" i="68"/>
  <c r="R253" i="68"/>
  <c r="P253" i="68"/>
  <c r="O253" i="68"/>
  <c r="N253" i="68"/>
  <c r="M253" i="68"/>
  <c r="L253" i="68"/>
  <c r="K253" i="68"/>
  <c r="J253" i="68"/>
  <c r="I253" i="68"/>
  <c r="H253" i="68"/>
  <c r="AC252" i="68"/>
  <c r="AC240" i="68" s="1"/>
  <c r="AB252" i="68"/>
  <c r="AA252" i="68"/>
  <c r="Z252" i="68"/>
  <c r="Y252" i="68"/>
  <c r="Y240" i="68" s="1"/>
  <c r="X252" i="68"/>
  <c r="W252" i="68"/>
  <c r="V252" i="68"/>
  <c r="T252" i="68"/>
  <c r="S252" i="68"/>
  <c r="R252" i="68"/>
  <c r="P252" i="68"/>
  <c r="O252" i="68"/>
  <c r="N252" i="68"/>
  <c r="L252" i="68"/>
  <c r="J252" i="68"/>
  <c r="I252" i="68"/>
  <c r="H252" i="68"/>
  <c r="AC251" i="68"/>
  <c r="AB251" i="68"/>
  <c r="AA251" i="68"/>
  <c r="Z251" i="68"/>
  <c r="Y251" i="68"/>
  <c r="X251" i="68"/>
  <c r="W251" i="68"/>
  <c r="V251" i="68"/>
  <c r="T251" i="68"/>
  <c r="S251" i="68"/>
  <c r="R251" i="68"/>
  <c r="P251" i="68"/>
  <c r="O251" i="68"/>
  <c r="N251" i="68"/>
  <c r="L251" i="68"/>
  <c r="J251" i="68"/>
  <c r="I251" i="68"/>
  <c r="H251" i="68"/>
  <c r="AC250" i="68"/>
  <c r="AB250" i="68"/>
  <c r="AA250" i="68"/>
  <c r="Z250" i="68"/>
  <c r="Y250" i="68"/>
  <c r="X250" i="68"/>
  <c r="W250" i="68"/>
  <c r="V250" i="68"/>
  <c r="T250" i="68"/>
  <c r="S250" i="68"/>
  <c r="R250" i="68"/>
  <c r="P250" i="68"/>
  <c r="O250" i="68"/>
  <c r="N250" i="68"/>
  <c r="L250" i="68"/>
  <c r="J250" i="68"/>
  <c r="I250" i="68"/>
  <c r="H250" i="68"/>
  <c r="AC249" i="68"/>
  <c r="AB249" i="68"/>
  <c r="AA249" i="68"/>
  <c r="Z249" i="68"/>
  <c r="Y249" i="68"/>
  <c r="X249" i="68"/>
  <c r="W249" i="68"/>
  <c r="V249" i="68"/>
  <c r="T249" i="68"/>
  <c r="S249" i="68"/>
  <c r="R249" i="68"/>
  <c r="P249" i="68"/>
  <c r="O249" i="68"/>
  <c r="N249" i="68"/>
  <c r="L249" i="68"/>
  <c r="J249" i="68"/>
  <c r="I249" i="68"/>
  <c r="H249" i="68"/>
  <c r="AC248" i="68"/>
  <c r="AB248" i="68"/>
  <c r="AA248" i="68"/>
  <c r="Z248" i="68"/>
  <c r="Y248" i="68"/>
  <c r="X248" i="68"/>
  <c r="W248" i="68"/>
  <c r="V248" i="68"/>
  <c r="T248" i="68"/>
  <c r="S248" i="68"/>
  <c r="R248" i="68"/>
  <c r="P248" i="68"/>
  <c r="O248" i="68"/>
  <c r="N248" i="68"/>
  <c r="L248" i="68"/>
  <c r="J248" i="68"/>
  <c r="I248" i="68"/>
  <c r="H248" i="68"/>
  <c r="AC247" i="68"/>
  <c r="AB247" i="68"/>
  <c r="AA247" i="68"/>
  <c r="Z247" i="68"/>
  <c r="Z239" i="68" s="1"/>
  <c r="Z237" i="68" s="1"/>
  <c r="Y247" i="68"/>
  <c r="X247" i="68"/>
  <c r="W247" i="68"/>
  <c r="V247" i="68"/>
  <c r="T247" i="68"/>
  <c r="S247" i="68"/>
  <c r="R247" i="68"/>
  <c r="P247" i="68"/>
  <c r="P239" i="68" s="1"/>
  <c r="O247" i="68"/>
  <c r="N247" i="68"/>
  <c r="L247" i="68"/>
  <c r="J247" i="68"/>
  <c r="J239" i="68" s="1"/>
  <c r="I247" i="68"/>
  <c r="H247" i="68"/>
  <c r="AC246" i="68"/>
  <c r="AB246" i="68"/>
  <c r="AB240" i="68" s="1"/>
  <c r="AB238" i="68" s="1"/>
  <c r="AA246" i="68"/>
  <c r="Z246" i="68"/>
  <c r="Y246" i="68"/>
  <c r="X246" i="68"/>
  <c r="V246" i="68"/>
  <c r="T246" i="68"/>
  <c r="S246" i="68"/>
  <c r="R246" i="68"/>
  <c r="P246" i="68"/>
  <c r="O246" i="68"/>
  <c r="N246" i="68"/>
  <c r="L246" i="68"/>
  <c r="J246" i="68"/>
  <c r="I246" i="68"/>
  <c r="H246" i="68"/>
  <c r="AB245" i="68"/>
  <c r="AA245" i="68"/>
  <c r="Z245" i="68"/>
  <c r="Y245" i="68"/>
  <c r="X245" i="68"/>
  <c r="V245" i="68"/>
  <c r="T245" i="68"/>
  <c r="S245" i="68"/>
  <c r="R245" i="68"/>
  <c r="P245" i="68"/>
  <c r="O245" i="68"/>
  <c r="O239" i="68" s="1"/>
  <c r="N245" i="68"/>
  <c r="L245" i="68"/>
  <c r="J245" i="68"/>
  <c r="I245" i="68"/>
  <c r="I239" i="68" s="1"/>
  <c r="I237" i="68" s="1"/>
  <c r="H245" i="68"/>
  <c r="AC244" i="68"/>
  <c r="AB244" i="68"/>
  <c r="AA244" i="68"/>
  <c r="AA240" i="68" s="1"/>
  <c r="AA238" i="68" s="1"/>
  <c r="Z244" i="68"/>
  <c r="Y244" i="68"/>
  <c r="X244" i="68"/>
  <c r="W244" i="68"/>
  <c r="V244" i="68"/>
  <c r="T244" i="68"/>
  <c r="S244" i="68"/>
  <c r="S240" i="68" s="1"/>
  <c r="R244" i="68"/>
  <c r="P244" i="68"/>
  <c r="O244" i="68"/>
  <c r="O240" i="68" s="1"/>
  <c r="O238" i="68" s="1"/>
  <c r="N244" i="68"/>
  <c r="L244" i="68"/>
  <c r="J244" i="68"/>
  <c r="I244" i="68"/>
  <c r="H244" i="68"/>
  <c r="AC243" i="68"/>
  <c r="AB243" i="68"/>
  <c r="AA243" i="68"/>
  <c r="AA239" i="68" s="1"/>
  <c r="Z243" i="68"/>
  <c r="Y243" i="68"/>
  <c r="X243" i="68"/>
  <c r="W243" i="68"/>
  <c r="V243" i="68"/>
  <c r="T243" i="68"/>
  <c r="S243" i="68"/>
  <c r="R243" i="68"/>
  <c r="P243" i="68"/>
  <c r="O243" i="68"/>
  <c r="N243" i="68"/>
  <c r="L243" i="68"/>
  <c r="J243" i="68"/>
  <c r="I243" i="68"/>
  <c r="H243" i="68"/>
  <c r="AC242" i="68"/>
  <c r="AB242" i="68"/>
  <c r="AA242" i="68"/>
  <c r="Z242" i="68"/>
  <c r="Y242" i="68"/>
  <c r="X242" i="68"/>
  <c r="W242" i="68"/>
  <c r="V242" i="68"/>
  <c r="V240" i="68" s="1"/>
  <c r="T242" i="68"/>
  <c r="S242" i="68"/>
  <c r="R242" i="68"/>
  <c r="P242" i="68"/>
  <c r="O242" i="68"/>
  <c r="N242" i="68"/>
  <c r="L242" i="68"/>
  <c r="J242" i="68"/>
  <c r="I242" i="68"/>
  <c r="H242" i="68"/>
  <c r="AC241" i="68"/>
  <c r="AB241" i="68"/>
  <c r="AA241" i="68"/>
  <c r="Z241" i="68"/>
  <c r="Y241" i="68"/>
  <c r="X241" i="68"/>
  <c r="W241" i="68"/>
  <c r="V241" i="68"/>
  <c r="T241" i="68"/>
  <c r="S241" i="68"/>
  <c r="R241" i="68"/>
  <c r="P241" i="68"/>
  <c r="O241" i="68"/>
  <c r="N241" i="68"/>
  <c r="L241" i="68"/>
  <c r="J241" i="68"/>
  <c r="I241" i="68"/>
  <c r="H241" i="68"/>
  <c r="H239" i="68" s="1"/>
  <c r="Z240" i="68"/>
  <c r="P240" i="68"/>
  <c r="P238" i="68" s="1"/>
  <c r="I240" i="68"/>
  <c r="I238" i="68" s="1"/>
  <c r="N239" i="68"/>
  <c r="N237" i="68" s="1"/>
  <c r="AC238" i="68"/>
  <c r="Y238" i="68"/>
  <c r="AA237" i="68"/>
  <c r="O237" i="68"/>
  <c r="H237" i="68"/>
  <c r="AC234" i="68"/>
  <c r="AB234" i="68"/>
  <c r="AA234" i="68"/>
  <c r="Z234" i="68"/>
  <c r="Y234" i="68"/>
  <c r="X234" i="68"/>
  <c r="W234" i="68"/>
  <c r="V234" i="68"/>
  <c r="T234" i="68"/>
  <c r="T220" i="68" s="1"/>
  <c r="S234" i="68"/>
  <c r="R234" i="68"/>
  <c r="P234" i="68"/>
  <c r="P220" i="68" s="1"/>
  <c r="O234" i="68"/>
  <c r="N234" i="68"/>
  <c r="L234" i="68"/>
  <c r="L220" i="68" s="1"/>
  <c r="J234" i="68"/>
  <c r="J220" i="68" s="1"/>
  <c r="I234" i="68"/>
  <c r="H234" i="68"/>
  <c r="AC233" i="68"/>
  <c r="AB233" i="68"/>
  <c r="AB219" i="68" s="1"/>
  <c r="AA233" i="68"/>
  <c r="Z233" i="68"/>
  <c r="Y233" i="68"/>
  <c r="X233" i="68"/>
  <c r="X219" i="68" s="1"/>
  <c r="W233" i="68"/>
  <c r="V233" i="68"/>
  <c r="T233" i="68"/>
  <c r="S233" i="68"/>
  <c r="S219" i="68" s="1"/>
  <c r="R233" i="68"/>
  <c r="P233" i="68"/>
  <c r="O233" i="68"/>
  <c r="N233" i="68"/>
  <c r="N219" i="68" s="1"/>
  <c r="L233" i="68"/>
  <c r="J233" i="68"/>
  <c r="J219" i="68" s="1"/>
  <c r="I233" i="68"/>
  <c r="H233" i="68"/>
  <c r="AC220" i="68"/>
  <c r="AB220" i="68"/>
  <c r="AA220" i="68"/>
  <c r="Z220" i="68"/>
  <c r="Y220" i="68"/>
  <c r="X220" i="68"/>
  <c r="W220" i="68"/>
  <c r="V220" i="68"/>
  <c r="S220" i="68"/>
  <c r="R220" i="68"/>
  <c r="O220" i="68"/>
  <c r="N220" i="68"/>
  <c r="I220" i="68"/>
  <c r="H220" i="68"/>
  <c r="AC219" i="68"/>
  <c r="AA219" i="68"/>
  <c r="Z219" i="68"/>
  <c r="Y219" i="68"/>
  <c r="W219" i="68"/>
  <c r="V219" i="68"/>
  <c r="T219" i="68"/>
  <c r="R219" i="68"/>
  <c r="P219" i="68"/>
  <c r="O219" i="68"/>
  <c r="L219" i="68"/>
  <c r="I219" i="68"/>
  <c r="H219" i="68"/>
  <c r="AC218" i="68"/>
  <c r="AB218" i="68"/>
  <c r="AA218" i="68"/>
  <c r="Z218" i="68"/>
  <c r="Y218" i="68"/>
  <c r="X218" i="68"/>
  <c r="W218" i="68"/>
  <c r="V218" i="68"/>
  <c r="U218" i="68"/>
  <c r="T218" i="68"/>
  <c r="S218" i="68"/>
  <c r="R218" i="68"/>
  <c r="Q218" i="68"/>
  <c r="P218" i="68"/>
  <c r="O218" i="68"/>
  <c r="N218" i="68"/>
  <c r="M218" i="68"/>
  <c r="L218" i="68"/>
  <c r="K218" i="68"/>
  <c r="J218" i="68"/>
  <c r="I218" i="68"/>
  <c r="H218" i="68"/>
  <c r="AC217" i="68"/>
  <c r="AB217" i="68"/>
  <c r="AA217" i="68"/>
  <c r="Z217" i="68"/>
  <c r="Y217" i="68"/>
  <c r="X217" i="68"/>
  <c r="W217" i="68"/>
  <c r="V217" i="68"/>
  <c r="U217" i="68"/>
  <c r="T217" i="68"/>
  <c r="S217" i="68"/>
  <c r="R217" i="68"/>
  <c r="Q217" i="68"/>
  <c r="P217" i="68"/>
  <c r="O217" i="68"/>
  <c r="N217" i="68"/>
  <c r="M217" i="68"/>
  <c r="L217" i="68"/>
  <c r="K217" i="68"/>
  <c r="J217" i="68"/>
  <c r="I217" i="68"/>
  <c r="H217" i="68"/>
  <c r="AC216" i="68"/>
  <c r="AB216" i="68"/>
  <c r="AA216" i="68"/>
  <c r="Z216" i="68"/>
  <c r="Z204" i="68" s="1"/>
  <c r="Z168" i="68" s="1"/>
  <c r="Y216" i="68"/>
  <c r="X216" i="68"/>
  <c r="W216" i="68"/>
  <c r="V216" i="68"/>
  <c r="V204" i="68" s="1"/>
  <c r="T216" i="68"/>
  <c r="R216" i="68"/>
  <c r="R204" i="68" s="1"/>
  <c r="P216" i="68"/>
  <c r="P204" i="68" s="1"/>
  <c r="O216" i="68"/>
  <c r="N216" i="68"/>
  <c r="L216" i="68"/>
  <c r="J216" i="68"/>
  <c r="J204" i="68" s="1"/>
  <c r="I216" i="68"/>
  <c r="H216" i="68"/>
  <c r="AC215" i="68"/>
  <c r="AB215" i="68"/>
  <c r="AB203" i="68" s="1"/>
  <c r="AA215" i="68"/>
  <c r="Z215" i="68"/>
  <c r="Y215" i="68"/>
  <c r="X215" i="68"/>
  <c r="X203" i="68" s="1"/>
  <c r="W215" i="68"/>
  <c r="V215" i="68"/>
  <c r="T215" i="68"/>
  <c r="R215" i="68"/>
  <c r="P215" i="68"/>
  <c r="O215" i="68"/>
  <c r="N215" i="68"/>
  <c r="N203" i="68" s="1"/>
  <c r="L215" i="68"/>
  <c r="L203" i="68" s="1"/>
  <c r="J215" i="68"/>
  <c r="I215" i="68"/>
  <c r="H215" i="68"/>
  <c r="H203" i="68" s="1"/>
  <c r="AC204" i="68"/>
  <c r="AB204" i="68"/>
  <c r="AA204" i="68"/>
  <c r="Y204" i="68"/>
  <c r="X204" i="68"/>
  <c r="W204" i="68"/>
  <c r="T204" i="68"/>
  <c r="O204" i="68"/>
  <c r="N204" i="68"/>
  <c r="L204" i="68"/>
  <c r="I204" i="68"/>
  <c r="H204" i="68"/>
  <c r="AC203" i="68"/>
  <c r="AA203" i="68"/>
  <c r="Z203" i="68"/>
  <c r="Y203" i="68"/>
  <c r="W203" i="68"/>
  <c r="V203" i="68"/>
  <c r="T203" i="68"/>
  <c r="R203" i="68"/>
  <c r="P203" i="68"/>
  <c r="O203" i="68"/>
  <c r="J203" i="68"/>
  <c r="I203" i="68"/>
  <c r="AC202" i="68"/>
  <c r="AB202" i="68"/>
  <c r="AA202" i="68"/>
  <c r="Z202" i="68"/>
  <c r="Y202" i="68"/>
  <c r="X202" i="68"/>
  <c r="W202" i="68"/>
  <c r="V202" i="68"/>
  <c r="T202" i="68"/>
  <c r="S202" i="68"/>
  <c r="R202" i="68"/>
  <c r="P202" i="68"/>
  <c r="O202" i="68"/>
  <c r="N202" i="68"/>
  <c r="L202" i="68"/>
  <c r="J202" i="68"/>
  <c r="I202" i="68"/>
  <c r="H202" i="68"/>
  <c r="AC201" i="68"/>
  <c r="AB201" i="68"/>
  <c r="AA201" i="68"/>
  <c r="Z201" i="68"/>
  <c r="Y201" i="68"/>
  <c r="X201" i="68"/>
  <c r="W201" i="68"/>
  <c r="V201" i="68"/>
  <c r="T201" i="68"/>
  <c r="S201" i="68"/>
  <c r="R201" i="68"/>
  <c r="P201" i="68"/>
  <c r="O201" i="68"/>
  <c r="N201" i="68"/>
  <c r="L201" i="68"/>
  <c r="J201" i="68"/>
  <c r="I201" i="68"/>
  <c r="H201" i="68"/>
  <c r="AC200" i="68"/>
  <c r="AB200" i="68"/>
  <c r="AA200" i="68"/>
  <c r="Z200" i="68"/>
  <c r="Y200" i="68"/>
  <c r="X200" i="68"/>
  <c r="W200" i="68"/>
  <c r="V200" i="68"/>
  <c r="T200" i="68"/>
  <c r="S200" i="68"/>
  <c r="R200" i="68"/>
  <c r="P200" i="68"/>
  <c r="O200" i="68"/>
  <c r="N200" i="68"/>
  <c r="L200" i="68"/>
  <c r="J200" i="68"/>
  <c r="I200" i="68"/>
  <c r="H200" i="68"/>
  <c r="AC199" i="68"/>
  <c r="AB199" i="68"/>
  <c r="AA199" i="68"/>
  <c r="Z199" i="68"/>
  <c r="Y199" i="68"/>
  <c r="X199" i="68"/>
  <c r="W199" i="68"/>
  <c r="V199" i="68"/>
  <c r="T199" i="68"/>
  <c r="S199" i="68"/>
  <c r="R199" i="68"/>
  <c r="P199" i="68"/>
  <c r="O199" i="68"/>
  <c r="N199" i="68"/>
  <c r="L199" i="68"/>
  <c r="J199" i="68"/>
  <c r="I199" i="68"/>
  <c r="H199" i="68"/>
  <c r="AC198" i="68"/>
  <c r="AB198" i="68"/>
  <c r="AA198" i="68"/>
  <c r="Z198" i="68"/>
  <c r="Y198" i="68"/>
  <c r="X198" i="68"/>
  <c r="W198" i="68"/>
  <c r="V198" i="68"/>
  <c r="T198" i="68"/>
  <c r="S198" i="68"/>
  <c r="R198" i="68"/>
  <c r="P198" i="68"/>
  <c r="O198" i="68"/>
  <c r="N198" i="68"/>
  <c r="L198" i="68"/>
  <c r="K198" i="68"/>
  <c r="J198" i="68"/>
  <c r="I198" i="68"/>
  <c r="H198" i="68"/>
  <c r="AC197" i="68"/>
  <c r="AB197" i="68"/>
  <c r="AA197" i="68"/>
  <c r="Z197" i="68"/>
  <c r="Y197" i="68"/>
  <c r="X197" i="68"/>
  <c r="W197" i="68"/>
  <c r="V197" i="68"/>
  <c r="T197" i="68"/>
  <c r="S197" i="68"/>
  <c r="R197" i="68"/>
  <c r="P197" i="68"/>
  <c r="O197" i="68"/>
  <c r="N197" i="68"/>
  <c r="L197" i="68"/>
  <c r="K197" i="68"/>
  <c r="J197" i="68"/>
  <c r="I197" i="68"/>
  <c r="H197" i="68"/>
  <c r="AC196" i="68"/>
  <c r="AB196" i="68"/>
  <c r="AA196" i="68"/>
  <c r="Z196" i="68"/>
  <c r="Y196" i="68"/>
  <c r="X196" i="68"/>
  <c r="W196" i="68"/>
  <c r="V196" i="68"/>
  <c r="T196" i="68"/>
  <c r="S196" i="68"/>
  <c r="R196" i="68"/>
  <c r="P196" i="68"/>
  <c r="O196" i="68"/>
  <c r="N196" i="68"/>
  <c r="L196" i="68"/>
  <c r="K196" i="68"/>
  <c r="J196" i="68"/>
  <c r="I196" i="68"/>
  <c r="H196" i="68"/>
  <c r="AC195" i="68"/>
  <c r="AB195" i="68"/>
  <c r="AA195" i="68"/>
  <c r="Z195" i="68"/>
  <c r="Y195" i="68"/>
  <c r="X195" i="68"/>
  <c r="W195" i="68"/>
  <c r="V195" i="68"/>
  <c r="T195" i="68"/>
  <c r="S195" i="68"/>
  <c r="R195" i="68"/>
  <c r="P195" i="68"/>
  <c r="O195" i="68"/>
  <c r="N195" i="68"/>
  <c r="L195" i="68"/>
  <c r="K195" i="68"/>
  <c r="J195" i="68"/>
  <c r="I195" i="68"/>
  <c r="H195" i="68"/>
  <c r="AC194" i="68"/>
  <c r="AB194" i="68"/>
  <c r="AA194" i="68"/>
  <c r="Z194" i="68"/>
  <c r="Y194" i="68"/>
  <c r="X194" i="68"/>
  <c r="W194" i="68"/>
  <c r="V194" i="68"/>
  <c r="T194" i="68"/>
  <c r="S194" i="68"/>
  <c r="R194" i="68"/>
  <c r="P194" i="68"/>
  <c r="O194" i="68"/>
  <c r="N194" i="68"/>
  <c r="L194" i="68"/>
  <c r="K194" i="68"/>
  <c r="J194" i="68"/>
  <c r="I194" i="68"/>
  <c r="H194" i="68"/>
  <c r="AC193" i="68"/>
  <c r="AB193" i="68"/>
  <c r="AA193" i="68"/>
  <c r="Z193" i="68"/>
  <c r="Y193" i="68"/>
  <c r="X193" i="68"/>
  <c r="W193" i="68"/>
  <c r="V193" i="68"/>
  <c r="T193" i="68"/>
  <c r="S193" i="68"/>
  <c r="R193" i="68"/>
  <c r="P193" i="68"/>
  <c r="O193" i="68"/>
  <c r="N193" i="68"/>
  <c r="L193" i="68"/>
  <c r="K193" i="68"/>
  <c r="J193" i="68"/>
  <c r="I193" i="68"/>
  <c r="H193" i="68"/>
  <c r="AC192" i="68"/>
  <c r="AB192" i="68"/>
  <c r="AA192" i="68"/>
  <c r="Z192" i="68"/>
  <c r="Y192" i="68"/>
  <c r="X192" i="68"/>
  <c r="W192" i="68"/>
  <c r="V192" i="68"/>
  <c r="T192" i="68"/>
  <c r="S192" i="68"/>
  <c r="R192" i="68"/>
  <c r="P192" i="68"/>
  <c r="O192" i="68"/>
  <c r="N192" i="68"/>
  <c r="L192" i="68"/>
  <c r="J192" i="68"/>
  <c r="I192" i="68"/>
  <c r="H192" i="68"/>
  <c r="AC191" i="68"/>
  <c r="AB191" i="68"/>
  <c r="AA191" i="68"/>
  <c r="Z191" i="68"/>
  <c r="Y191" i="68"/>
  <c r="X191" i="68"/>
  <c r="W191" i="68"/>
  <c r="V191" i="68"/>
  <c r="T191" i="68"/>
  <c r="S191" i="68"/>
  <c r="R191" i="68"/>
  <c r="P191" i="68"/>
  <c r="O191" i="68"/>
  <c r="N191" i="68"/>
  <c r="L191" i="68"/>
  <c r="J191" i="68"/>
  <c r="I191" i="68"/>
  <c r="H191" i="68"/>
  <c r="AC190" i="68"/>
  <c r="AB190" i="68"/>
  <c r="AA190" i="68"/>
  <c r="Z190" i="68"/>
  <c r="Y190" i="68"/>
  <c r="X190" i="68"/>
  <c r="W190" i="68"/>
  <c r="V190" i="68"/>
  <c r="T190" i="68"/>
  <c r="S190" i="68"/>
  <c r="R190" i="68"/>
  <c r="P190" i="68"/>
  <c r="O190" i="68"/>
  <c r="N190" i="68"/>
  <c r="L190" i="68"/>
  <c r="J190" i="68"/>
  <c r="I190" i="68"/>
  <c r="H190" i="68"/>
  <c r="AC189" i="68"/>
  <c r="AB189" i="68"/>
  <c r="AA189" i="68"/>
  <c r="Z189" i="68"/>
  <c r="Y189" i="68"/>
  <c r="X189" i="68"/>
  <c r="W189" i="68"/>
  <c r="V189" i="68"/>
  <c r="T189" i="68"/>
  <c r="S189" i="68"/>
  <c r="R189" i="68"/>
  <c r="P189" i="68"/>
  <c r="O189" i="68"/>
  <c r="N189" i="68"/>
  <c r="L189" i="68"/>
  <c r="J189" i="68"/>
  <c r="I189" i="68"/>
  <c r="H189" i="68"/>
  <c r="AC188" i="68"/>
  <c r="AB188" i="68"/>
  <c r="AA188" i="68"/>
  <c r="Z188" i="68"/>
  <c r="Y188" i="68"/>
  <c r="X188" i="68"/>
  <c r="W188" i="68"/>
  <c r="V188" i="68"/>
  <c r="U188" i="68"/>
  <c r="T188" i="68"/>
  <c r="S188" i="68"/>
  <c r="R188" i="68"/>
  <c r="Q188" i="68"/>
  <c r="P188" i="68"/>
  <c r="O188" i="68"/>
  <c r="N188" i="68"/>
  <c r="M188" i="68"/>
  <c r="L188" i="68"/>
  <c r="K188" i="68"/>
  <c r="J188" i="68"/>
  <c r="I188" i="68"/>
  <c r="H188" i="68"/>
  <c r="AC187" i="68"/>
  <c r="AB187" i="68"/>
  <c r="AA187" i="68"/>
  <c r="Z187" i="68"/>
  <c r="Y187" i="68"/>
  <c r="X187" i="68"/>
  <c r="W187" i="68"/>
  <c r="V187" i="68"/>
  <c r="U187" i="68"/>
  <c r="T187" i="68"/>
  <c r="S187" i="68"/>
  <c r="R187" i="68"/>
  <c r="Q187" i="68"/>
  <c r="P187" i="68"/>
  <c r="O187" i="68"/>
  <c r="N187" i="68"/>
  <c r="M187" i="68"/>
  <c r="L187" i="68"/>
  <c r="K187" i="68"/>
  <c r="J187" i="68"/>
  <c r="I187" i="68"/>
  <c r="H187" i="68"/>
  <c r="AC186" i="68"/>
  <c r="AB186" i="68"/>
  <c r="AA186" i="68"/>
  <c r="Z186" i="68"/>
  <c r="Y186" i="68"/>
  <c r="X186" i="68"/>
  <c r="W186" i="68"/>
  <c r="V186" i="68"/>
  <c r="U186" i="68"/>
  <c r="T186" i="68"/>
  <c r="S186" i="68"/>
  <c r="R186" i="68"/>
  <c r="P186" i="68"/>
  <c r="O186" i="68"/>
  <c r="N186" i="68"/>
  <c r="M186" i="68"/>
  <c r="L186" i="68"/>
  <c r="K186" i="68"/>
  <c r="J186" i="68"/>
  <c r="I186" i="68"/>
  <c r="H186" i="68"/>
  <c r="AC185" i="68"/>
  <c r="AB185" i="68"/>
  <c r="AA185" i="68"/>
  <c r="Z185" i="68"/>
  <c r="Y185" i="68"/>
  <c r="X185" i="68"/>
  <c r="W185" i="68"/>
  <c r="V185" i="68"/>
  <c r="U185" i="68"/>
  <c r="T185" i="68"/>
  <c r="S185" i="68"/>
  <c r="R185" i="68"/>
  <c r="Q185" i="68"/>
  <c r="P185" i="68"/>
  <c r="O185" i="68"/>
  <c r="N185" i="68"/>
  <c r="M185" i="68"/>
  <c r="L185" i="68"/>
  <c r="K185" i="68"/>
  <c r="J185" i="68"/>
  <c r="I185" i="68"/>
  <c r="H185" i="68"/>
  <c r="AC184" i="68"/>
  <c r="AB184" i="68"/>
  <c r="AA184" i="68"/>
  <c r="Z184" i="68"/>
  <c r="Y184" i="68"/>
  <c r="X184" i="68"/>
  <c r="W184" i="68"/>
  <c r="V184" i="68"/>
  <c r="U184" i="68"/>
  <c r="T184" i="68"/>
  <c r="S184" i="68"/>
  <c r="R184" i="68"/>
  <c r="Q184" i="68"/>
  <c r="P184" i="68"/>
  <c r="O184" i="68"/>
  <c r="N184" i="68"/>
  <c r="M184" i="68"/>
  <c r="L184" i="68"/>
  <c r="K184" i="68"/>
  <c r="J184" i="68"/>
  <c r="I184" i="68"/>
  <c r="H184" i="68"/>
  <c r="AC183" i="68"/>
  <c r="AB183" i="68"/>
  <c r="AA183" i="68"/>
  <c r="Z183" i="68"/>
  <c r="Y183" i="68"/>
  <c r="X183" i="68"/>
  <c r="W183" i="68"/>
  <c r="V183" i="68"/>
  <c r="U183" i="68"/>
  <c r="T183" i="68"/>
  <c r="S183" i="68"/>
  <c r="R183" i="68"/>
  <c r="Q183" i="68"/>
  <c r="P183" i="68"/>
  <c r="O183" i="68"/>
  <c r="N183" i="68"/>
  <c r="M183" i="68"/>
  <c r="L183" i="68"/>
  <c r="K183" i="68"/>
  <c r="J183" i="68"/>
  <c r="I183" i="68"/>
  <c r="H183" i="68"/>
  <c r="AC182" i="68"/>
  <c r="AB182" i="68"/>
  <c r="AA182" i="68"/>
  <c r="Z182" i="68"/>
  <c r="Y182" i="68"/>
  <c r="X182" i="68"/>
  <c r="W182" i="68"/>
  <c r="V182" i="68"/>
  <c r="U182" i="68"/>
  <c r="T182" i="68"/>
  <c r="S182" i="68"/>
  <c r="R182" i="68"/>
  <c r="Q182" i="68"/>
  <c r="P182" i="68"/>
  <c r="O182" i="68"/>
  <c r="N182" i="68"/>
  <c r="M182" i="68"/>
  <c r="L182" i="68"/>
  <c r="K182" i="68"/>
  <c r="J182" i="68"/>
  <c r="I182" i="68"/>
  <c r="H182" i="68"/>
  <c r="AC181" i="68"/>
  <c r="AB181" i="68"/>
  <c r="AA181" i="68"/>
  <c r="Z181" i="68"/>
  <c r="Y181" i="68"/>
  <c r="X181" i="68"/>
  <c r="W181" i="68"/>
  <c r="V181" i="68"/>
  <c r="U181" i="68"/>
  <c r="T181" i="68"/>
  <c r="S181" i="68"/>
  <c r="R181" i="68"/>
  <c r="Q181" i="68"/>
  <c r="P181" i="68"/>
  <c r="O181" i="68"/>
  <c r="N181" i="68"/>
  <c r="M181" i="68"/>
  <c r="L181" i="68"/>
  <c r="K181" i="68"/>
  <c r="J181" i="68"/>
  <c r="I181" i="68"/>
  <c r="H181" i="68"/>
  <c r="AC180" i="68"/>
  <c r="AB180" i="68"/>
  <c r="AA180" i="68"/>
  <c r="Z180" i="68"/>
  <c r="Y180" i="68"/>
  <c r="X180" i="68"/>
  <c r="W180" i="68"/>
  <c r="V180" i="68"/>
  <c r="U180" i="68"/>
  <c r="T180" i="68"/>
  <c r="S180" i="68"/>
  <c r="R180" i="68"/>
  <c r="Q180" i="68"/>
  <c r="P180" i="68"/>
  <c r="O180" i="68"/>
  <c r="N180" i="68"/>
  <c r="M180" i="68"/>
  <c r="L180" i="68"/>
  <c r="K180" i="68"/>
  <c r="J180" i="68"/>
  <c r="I180" i="68"/>
  <c r="H180" i="68"/>
  <c r="AC179" i="68"/>
  <c r="AB179" i="68"/>
  <c r="AA179" i="68"/>
  <c r="Z179" i="68"/>
  <c r="Y179" i="68"/>
  <c r="X179" i="68"/>
  <c r="W179" i="68"/>
  <c r="V179" i="68"/>
  <c r="U179" i="68"/>
  <c r="T179" i="68"/>
  <c r="S179" i="68"/>
  <c r="R179" i="68"/>
  <c r="Q179" i="68"/>
  <c r="P179" i="68"/>
  <c r="O179" i="68"/>
  <c r="N179" i="68"/>
  <c r="M179" i="68"/>
  <c r="L179" i="68"/>
  <c r="K179" i="68"/>
  <c r="J179" i="68"/>
  <c r="I179" i="68"/>
  <c r="H179" i="68"/>
  <c r="AC178" i="68"/>
  <c r="AB178" i="68"/>
  <c r="AA178" i="68"/>
  <c r="Z178" i="68"/>
  <c r="Y178" i="68"/>
  <c r="X178" i="68"/>
  <c r="W178" i="68"/>
  <c r="V178" i="68"/>
  <c r="U178" i="68"/>
  <c r="T178" i="68"/>
  <c r="S178" i="68"/>
  <c r="R178" i="68"/>
  <c r="P178" i="68"/>
  <c r="O178" i="68"/>
  <c r="N178" i="68"/>
  <c r="M178" i="68"/>
  <c r="L178" i="68"/>
  <c r="K178" i="68"/>
  <c r="J178" i="68"/>
  <c r="I178" i="68"/>
  <c r="H178" i="68"/>
  <c r="AC177" i="68"/>
  <c r="AB177" i="68"/>
  <c r="AA177" i="68"/>
  <c r="Z177" i="68"/>
  <c r="Y177" i="68"/>
  <c r="X177" i="68"/>
  <c r="W177" i="68"/>
  <c r="V177" i="68"/>
  <c r="U177" i="68"/>
  <c r="T177" i="68"/>
  <c r="S177" i="68"/>
  <c r="R177" i="68"/>
  <c r="Q177" i="68"/>
  <c r="P177" i="68"/>
  <c r="O177" i="68"/>
  <c r="N177" i="68"/>
  <c r="M177" i="68"/>
  <c r="L177" i="68"/>
  <c r="K177" i="68"/>
  <c r="J177" i="68"/>
  <c r="I177" i="68"/>
  <c r="H177" i="68"/>
  <c r="AC176" i="68"/>
  <c r="AB176" i="68"/>
  <c r="AA176" i="68"/>
  <c r="Z176" i="68"/>
  <c r="Y176" i="68"/>
  <c r="X176" i="68"/>
  <c r="W176" i="68"/>
  <c r="V176" i="68"/>
  <c r="U176" i="68"/>
  <c r="T176" i="68"/>
  <c r="S176" i="68"/>
  <c r="R176" i="68"/>
  <c r="Q176" i="68"/>
  <c r="P176" i="68"/>
  <c r="O176" i="68"/>
  <c r="N176" i="68"/>
  <c r="M176" i="68"/>
  <c r="L176" i="68"/>
  <c r="K176" i="68"/>
  <c r="J176" i="68"/>
  <c r="I176" i="68"/>
  <c r="H176" i="68"/>
  <c r="AC175" i="68"/>
  <c r="AB175" i="68"/>
  <c r="AA175" i="68"/>
  <c r="Z175" i="68"/>
  <c r="Y175" i="68"/>
  <c r="X175" i="68"/>
  <c r="W175" i="68"/>
  <c r="V175" i="68"/>
  <c r="U175" i="68"/>
  <c r="T175" i="68"/>
  <c r="S175" i="68"/>
  <c r="R175" i="68"/>
  <c r="Q175" i="68"/>
  <c r="P175" i="68"/>
  <c r="O175" i="68"/>
  <c r="N175" i="68"/>
  <c r="M175" i="68"/>
  <c r="L175" i="68"/>
  <c r="K175" i="68"/>
  <c r="J175" i="68"/>
  <c r="I175" i="68"/>
  <c r="H175" i="68"/>
  <c r="AC174" i="68"/>
  <c r="AB174" i="68"/>
  <c r="AA174" i="68"/>
  <c r="Z174" i="68"/>
  <c r="Y174" i="68"/>
  <c r="X174" i="68"/>
  <c r="W174" i="68"/>
  <c r="V174" i="68"/>
  <c r="U174" i="68"/>
  <c r="T174" i="68"/>
  <c r="S174" i="68"/>
  <c r="R174" i="68"/>
  <c r="P174" i="68"/>
  <c r="O174" i="68"/>
  <c r="N174" i="68"/>
  <c r="M174" i="68"/>
  <c r="L174" i="68"/>
  <c r="K174" i="68"/>
  <c r="J174" i="68"/>
  <c r="I174" i="68"/>
  <c r="H174" i="68"/>
  <c r="AC173" i="68"/>
  <c r="AC169" i="68" s="1"/>
  <c r="AC167" i="68" s="1"/>
  <c r="AB173" i="68"/>
  <c r="AA173" i="68"/>
  <c r="Z173" i="68"/>
  <c r="Y173" i="68"/>
  <c r="Y169" i="68" s="1"/>
  <c r="Y167" i="68" s="1"/>
  <c r="X173" i="68"/>
  <c r="W173" i="68"/>
  <c r="V173" i="68"/>
  <c r="U173" i="68"/>
  <c r="T173" i="68"/>
  <c r="S173" i="68"/>
  <c r="R173" i="68"/>
  <c r="Q173" i="68"/>
  <c r="P173" i="68"/>
  <c r="O173" i="68"/>
  <c r="N173" i="68"/>
  <c r="M173" i="68"/>
  <c r="L173" i="68"/>
  <c r="K173" i="68"/>
  <c r="J173" i="68"/>
  <c r="I173" i="68"/>
  <c r="I169" i="68" s="1"/>
  <c r="I167" i="68" s="1"/>
  <c r="I165" i="68" s="1"/>
  <c r="I163" i="68" s="1"/>
  <c r="H173" i="68"/>
  <c r="AC172" i="68"/>
  <c r="AB172" i="68"/>
  <c r="AB170" i="68" s="1"/>
  <c r="AA172" i="68"/>
  <c r="AA170" i="68" s="1"/>
  <c r="AA168" i="68" s="1"/>
  <c r="AA166" i="68" s="1"/>
  <c r="AA164" i="68" s="1"/>
  <c r="Z172" i="68"/>
  <c r="Y172" i="68"/>
  <c r="X172" i="68"/>
  <c r="X170" i="68" s="1"/>
  <c r="W172" i="68"/>
  <c r="W170" i="68" s="1"/>
  <c r="W168" i="68" s="1"/>
  <c r="V172" i="68"/>
  <c r="T172" i="68"/>
  <c r="S172" i="68"/>
  <c r="R172" i="68"/>
  <c r="P172" i="68"/>
  <c r="O172" i="68"/>
  <c r="O170" i="68" s="1"/>
  <c r="O168" i="68" s="1"/>
  <c r="O166" i="68" s="1"/>
  <c r="O164" i="68" s="1"/>
  <c r="N172" i="68"/>
  <c r="N170" i="68" s="1"/>
  <c r="N168" i="68" s="1"/>
  <c r="L172" i="68"/>
  <c r="J172" i="68"/>
  <c r="I172" i="68"/>
  <c r="H172" i="68"/>
  <c r="H170" i="68" s="1"/>
  <c r="H168" i="68" s="1"/>
  <c r="AC171" i="68"/>
  <c r="AB171" i="68"/>
  <c r="AA171" i="68"/>
  <c r="Z171" i="68"/>
  <c r="Z169" i="68" s="1"/>
  <c r="Z167" i="68" s="1"/>
  <c r="Z165" i="68" s="1"/>
  <c r="Y171" i="68"/>
  <c r="X171" i="68"/>
  <c r="W171" i="68"/>
  <c r="V171" i="68"/>
  <c r="V169" i="68" s="1"/>
  <c r="V167" i="68" s="1"/>
  <c r="T171" i="68"/>
  <c r="S171" i="68"/>
  <c r="R171" i="68"/>
  <c r="P171" i="68"/>
  <c r="P169" i="68" s="1"/>
  <c r="P167" i="68" s="1"/>
  <c r="O171" i="68"/>
  <c r="N171" i="68"/>
  <c r="L171" i="68"/>
  <c r="L169" i="68" s="1"/>
  <c r="J171" i="68"/>
  <c r="J169" i="68" s="1"/>
  <c r="I171" i="68"/>
  <c r="H171" i="68"/>
  <c r="AC170" i="68"/>
  <c r="Z170" i="68"/>
  <c r="Y170" i="68"/>
  <c r="V170" i="68"/>
  <c r="R170" i="68"/>
  <c r="P170" i="68"/>
  <c r="P168" i="68" s="1"/>
  <c r="P166" i="68" s="1"/>
  <c r="P164" i="68" s="1"/>
  <c r="J170" i="68"/>
  <c r="J168" i="68" s="1"/>
  <c r="I170" i="68"/>
  <c r="I168" i="68" s="1"/>
  <c r="I166" i="68" s="1"/>
  <c r="I164" i="68" s="1"/>
  <c r="AB169" i="68"/>
  <c r="AB167" i="68" s="1"/>
  <c r="AA169" i="68"/>
  <c r="AA167" i="68" s="1"/>
  <c r="AA165" i="68" s="1"/>
  <c r="X169" i="68"/>
  <c r="X167" i="68" s="1"/>
  <c r="W169" i="68"/>
  <c r="W167" i="68" s="1"/>
  <c r="O169" i="68"/>
  <c r="O167" i="68" s="1"/>
  <c r="O165" i="68" s="1"/>
  <c r="N169" i="68"/>
  <c r="H169" i="68"/>
  <c r="AC168" i="68"/>
  <c r="Y168" i="68"/>
  <c r="H167" i="68"/>
  <c r="H165" i="68" s="1"/>
  <c r="H163" i="68" s="1"/>
  <c r="AC166" i="68"/>
  <c r="AC164" i="68" s="1"/>
  <c r="Y166" i="68"/>
  <c r="Y164" i="68" s="1"/>
  <c r="AA163" i="68"/>
  <c r="P163" i="68"/>
  <c r="O163" i="68"/>
  <c r="N163" i="68"/>
  <c r="Q157" i="68"/>
  <c r="AC156" i="68"/>
  <c r="AB156" i="68"/>
  <c r="AA156" i="68"/>
  <c r="Z156" i="68"/>
  <c r="Y156" i="68"/>
  <c r="X156" i="68"/>
  <c r="W156" i="68"/>
  <c r="V156" i="68"/>
  <c r="U156" i="68"/>
  <c r="T156" i="68"/>
  <c r="S156" i="68"/>
  <c r="R156" i="68"/>
  <c r="Q156" i="68"/>
  <c r="P156" i="68"/>
  <c r="O156" i="68"/>
  <c r="N156" i="68"/>
  <c r="M156" i="68"/>
  <c r="L156" i="68"/>
  <c r="K156" i="68"/>
  <c r="J156" i="68"/>
  <c r="I156" i="68"/>
  <c r="Q146" i="68"/>
  <c r="Q144" i="68" s="1"/>
  <c r="I146" i="68"/>
  <c r="Q145" i="68"/>
  <c r="AC144" i="68"/>
  <c r="AC140" i="68" s="1"/>
  <c r="AC95" i="68" s="1"/>
  <c r="AC13" i="68" s="1"/>
  <c r="AB144" i="68"/>
  <c r="AA144" i="68"/>
  <c r="Z144" i="68"/>
  <c r="Y144" i="68"/>
  <c r="Y140" i="68" s="1"/>
  <c r="X144" i="68"/>
  <c r="W144" i="68"/>
  <c r="V144" i="68"/>
  <c r="V140" i="68" s="1"/>
  <c r="U144" i="68"/>
  <c r="T144" i="68"/>
  <c r="S144" i="68"/>
  <c r="R144" i="68"/>
  <c r="P144" i="68"/>
  <c r="O144" i="68"/>
  <c r="N144" i="68"/>
  <c r="M144" i="68"/>
  <c r="L144" i="68"/>
  <c r="K144" i="68"/>
  <c r="J144" i="68"/>
  <c r="I144" i="68"/>
  <c r="H144" i="68"/>
  <c r="H140" i="68" s="1"/>
  <c r="U143" i="68"/>
  <c r="Q143" i="68" s="1"/>
  <c r="AC141" i="68"/>
  <c r="AB141" i="68"/>
  <c r="AB140" i="68" s="1"/>
  <c r="AA141" i="68"/>
  <c r="AA140" i="68" s="1"/>
  <c r="Z141" i="68"/>
  <c r="Y141" i="68"/>
  <c r="X141" i="68"/>
  <c r="X140" i="68" s="1"/>
  <c r="W141" i="68"/>
  <c r="W140" i="68" s="1"/>
  <c r="V141" i="68"/>
  <c r="T141" i="68"/>
  <c r="S141" i="68"/>
  <c r="S140" i="68" s="1"/>
  <c r="R141" i="68"/>
  <c r="R140" i="68" s="1"/>
  <c r="P141" i="68"/>
  <c r="O141" i="68"/>
  <c r="N141" i="68"/>
  <c r="M141" i="68"/>
  <c r="L141" i="68"/>
  <c r="J141" i="68"/>
  <c r="J140" i="68" s="1"/>
  <c r="J95" i="68" s="1"/>
  <c r="I141" i="68"/>
  <c r="I140" i="68" s="1"/>
  <c r="H141" i="68"/>
  <c r="Z140" i="68"/>
  <c r="N140" i="68"/>
  <c r="M140" i="68"/>
  <c r="M139" i="68"/>
  <c r="M138" i="68"/>
  <c r="M137" i="68"/>
  <c r="M136" i="68"/>
  <c r="M135" i="68"/>
  <c r="M134" i="68"/>
  <c r="M133" i="68"/>
  <c r="M132" i="68"/>
  <c r="M131" i="68"/>
  <c r="M130" i="68"/>
  <c r="M129" i="68"/>
  <c r="M128" i="68"/>
  <c r="M127" i="68"/>
  <c r="M126" i="68"/>
  <c r="M125" i="68"/>
  <c r="M124" i="68"/>
  <c r="M123" i="68"/>
  <c r="M122" i="68"/>
  <c r="M121" i="68"/>
  <c r="M120" i="68"/>
  <c r="M119" i="68"/>
  <c r="Q118" i="68"/>
  <c r="Q117" i="68"/>
  <c r="AC114" i="68"/>
  <c r="AB114" i="68"/>
  <c r="AA114" i="68"/>
  <c r="Z114" i="68"/>
  <c r="Y114" i="68"/>
  <c r="X114" i="68"/>
  <c r="W114" i="68"/>
  <c r="V114" i="68"/>
  <c r="T114" i="68"/>
  <c r="S114" i="68"/>
  <c r="R114" i="68"/>
  <c r="P114" i="68"/>
  <c r="O114" i="68"/>
  <c r="N114" i="68"/>
  <c r="J114" i="68"/>
  <c r="I114" i="68"/>
  <c r="H114" i="68"/>
  <c r="Y113" i="68"/>
  <c r="Q113" i="68"/>
  <c r="Y112" i="68"/>
  <c r="Q112" i="68"/>
  <c r="Y111" i="68"/>
  <c r="Q111" i="68"/>
  <c r="X110" i="68"/>
  <c r="X96" i="68" s="1"/>
  <c r="W110" i="68"/>
  <c r="V110" i="68"/>
  <c r="U110" i="68"/>
  <c r="U96" i="68" s="1"/>
  <c r="T110" i="68"/>
  <c r="S110" i="68"/>
  <c r="S96" i="68" s="1"/>
  <c r="R110" i="68"/>
  <c r="P110" i="68"/>
  <c r="P96" i="68" s="1"/>
  <c r="O110" i="68"/>
  <c r="N110" i="68"/>
  <c r="M110" i="68"/>
  <c r="M96" i="68" s="1"/>
  <c r="L110" i="68"/>
  <c r="L96" i="68" s="1"/>
  <c r="Q109" i="68"/>
  <c r="Q108" i="68"/>
  <c r="Q107" i="68"/>
  <c r="Q106" i="68"/>
  <c r="Q105" i="68"/>
  <c r="AC96" i="68"/>
  <c r="AB96" i="68"/>
  <c r="AA96" i="68"/>
  <c r="Z96" i="68"/>
  <c r="W96" i="68"/>
  <c r="V96" i="68"/>
  <c r="V95" i="68" s="1"/>
  <c r="R96" i="68"/>
  <c r="O96" i="68"/>
  <c r="N96" i="68"/>
  <c r="N95" i="68" s="1"/>
  <c r="J96" i="68"/>
  <c r="Z95" i="68"/>
  <c r="AC93" i="68"/>
  <c r="AB93" i="68"/>
  <c r="AA93" i="68"/>
  <c r="Z93" i="68"/>
  <c r="Y93" i="68"/>
  <c r="X93" i="68"/>
  <c r="W93" i="68"/>
  <c r="V93" i="68"/>
  <c r="U93" i="68"/>
  <c r="T93" i="68"/>
  <c r="S93" i="68"/>
  <c r="R93" i="68"/>
  <c r="P93" i="68"/>
  <c r="O93" i="68"/>
  <c r="N93" i="68"/>
  <c r="N92" i="68" s="1"/>
  <c r="N91" i="68" s="1"/>
  <c r="M93" i="68"/>
  <c r="L93" i="68"/>
  <c r="K93" i="68"/>
  <c r="K91" i="68" s="1"/>
  <c r="J93" i="68"/>
  <c r="J92" i="68" s="1"/>
  <c r="J91" i="68" s="1"/>
  <c r="I93" i="68"/>
  <c r="H93" i="68"/>
  <c r="H92" i="68" s="1"/>
  <c r="H91" i="68" s="1"/>
  <c r="P92" i="68"/>
  <c r="P91" i="68" s="1"/>
  <c r="O92" i="68"/>
  <c r="O91" i="68" s="1"/>
  <c r="M92" i="68"/>
  <c r="L92" i="68"/>
  <c r="L91" i="68" s="1"/>
  <c r="I92" i="68"/>
  <c r="I91" i="68" s="1"/>
  <c r="M91" i="68"/>
  <c r="M90" i="68"/>
  <c r="M89" i="68"/>
  <c r="M88" i="68"/>
  <c r="M87" i="68"/>
  <c r="M86" i="68"/>
  <c r="M85" i="68"/>
  <c r="M84" i="68"/>
  <c r="M83" i="68"/>
  <c r="M82" i="68"/>
  <c r="M81" i="68"/>
  <c r="Q80" i="68"/>
  <c r="Q78" i="68" s="1"/>
  <c r="M79" i="68"/>
  <c r="AC78" i="68"/>
  <c r="AB78" i="68"/>
  <c r="AB14" i="68" s="1"/>
  <c r="AA78" i="68"/>
  <c r="AA14" i="68" s="1"/>
  <c r="Z78" i="68"/>
  <c r="Y78" i="68"/>
  <c r="X78" i="68"/>
  <c r="X14" i="68" s="1"/>
  <c r="W78" i="68"/>
  <c r="W14" i="68" s="1"/>
  <c r="V78" i="68"/>
  <c r="U78" i="68"/>
  <c r="T78" i="68"/>
  <c r="T14" i="68" s="1"/>
  <c r="S78" i="68"/>
  <c r="S14" i="68" s="1"/>
  <c r="R78" i="68"/>
  <c r="P78" i="68"/>
  <c r="O78" i="68"/>
  <c r="O14" i="68" s="1"/>
  <c r="N78" i="68"/>
  <c r="N14" i="68" s="1"/>
  <c r="N13" i="68" s="1"/>
  <c r="L78" i="68"/>
  <c r="J78" i="68"/>
  <c r="I78" i="68"/>
  <c r="H78" i="68"/>
  <c r="H14" i="68" s="1"/>
  <c r="M77" i="68"/>
  <c r="M76" i="68"/>
  <c r="M75" i="68"/>
  <c r="M74" i="68"/>
  <c r="M73" i="68"/>
  <c r="M72" i="68"/>
  <c r="M70" i="68"/>
  <c r="M69" i="68"/>
  <c r="M68" i="68"/>
  <c r="M67" i="68"/>
  <c r="M66" i="68"/>
  <c r="M65" i="68"/>
  <c r="M64" i="68"/>
  <c r="M63" i="68"/>
  <c r="M62" i="68"/>
  <c r="M61" i="68"/>
  <c r="M60" i="68"/>
  <c r="M59" i="68"/>
  <c r="M58" i="68"/>
  <c r="Q57" i="68"/>
  <c r="Q49" i="68" s="1"/>
  <c r="M56" i="68"/>
  <c r="M55" i="68"/>
  <c r="M54" i="68"/>
  <c r="M53" i="68"/>
  <c r="M52" i="68"/>
  <c r="M51" i="68"/>
  <c r="M50" i="68"/>
  <c r="AC49" i="68"/>
  <c r="AC48" i="68" s="1"/>
  <c r="AC38" i="68" s="1"/>
  <c r="AB49" i="68"/>
  <c r="AA49" i="68"/>
  <c r="AA48" i="68" s="1"/>
  <c r="AA38" i="68" s="1"/>
  <c r="Z49" i="68"/>
  <c r="Z48" i="68" s="1"/>
  <c r="Z38" i="68" s="1"/>
  <c r="Y49" i="68"/>
  <c r="Y48" i="68" s="1"/>
  <c r="Y38" i="68" s="1"/>
  <c r="X49" i="68"/>
  <c r="W49" i="68"/>
  <c r="W48" i="68" s="1"/>
  <c r="W38" i="68" s="1"/>
  <c r="V49" i="68"/>
  <c r="V48" i="68" s="1"/>
  <c r="V38" i="68" s="1"/>
  <c r="U49" i="68"/>
  <c r="U48" i="68" s="1"/>
  <c r="U38" i="68" s="1"/>
  <c r="T49" i="68"/>
  <c r="S49" i="68"/>
  <c r="S48" i="68" s="1"/>
  <c r="S38" i="68" s="1"/>
  <c r="R49" i="68"/>
  <c r="R48" i="68" s="1"/>
  <c r="R38" i="68" s="1"/>
  <c r="P49" i="68"/>
  <c r="P48" i="68" s="1"/>
  <c r="P38" i="68" s="1"/>
  <c r="O49" i="68"/>
  <c r="O48" i="68" s="1"/>
  <c r="O38" i="68" s="1"/>
  <c r="N49" i="68"/>
  <c r="N48" i="68" s="1"/>
  <c r="N38" i="68" s="1"/>
  <c r="L49" i="68"/>
  <c r="L48" i="68" s="1"/>
  <c r="L38" i="68" s="1"/>
  <c r="J49" i="68"/>
  <c r="J48" i="68" s="1"/>
  <c r="J38" i="68" s="1"/>
  <c r="I49" i="68"/>
  <c r="H49" i="68"/>
  <c r="AB48" i="68"/>
  <c r="AB38" i="68" s="1"/>
  <c r="X48" i="68"/>
  <c r="X38" i="68" s="1"/>
  <c r="T48" i="68"/>
  <c r="T38" i="68" s="1"/>
  <c r="I48" i="68"/>
  <c r="I38" i="68"/>
  <c r="AC14" i="68"/>
  <c r="V14" i="68"/>
  <c r="U14" i="68"/>
  <c r="I14" i="68"/>
  <c r="L541" i="68" l="1"/>
  <c r="L640" i="68"/>
  <c r="E40" i="8"/>
  <c r="L354" i="68"/>
  <c r="L352" i="68" s="1"/>
  <c r="L448" i="68"/>
  <c r="Q336" i="68"/>
  <c r="Q334" i="68" s="1"/>
  <c r="U336" i="68"/>
  <c r="U334" i="68" s="1"/>
  <c r="L407" i="68"/>
  <c r="L405" i="68" s="1"/>
  <c r="L403" i="68" s="1"/>
  <c r="R95" i="68"/>
  <c r="Q110" i="68"/>
  <c r="Q96" i="68" s="1"/>
  <c r="R446" i="68"/>
  <c r="R168" i="68"/>
  <c r="R407" i="68"/>
  <c r="R405" i="68" s="1"/>
  <c r="R403" i="68" s="1"/>
  <c r="T361" i="68"/>
  <c r="E51" i="23"/>
  <c r="F51" i="23"/>
  <c r="E48" i="22"/>
  <c r="E56" i="9"/>
  <c r="E42" i="24"/>
  <c r="X385" i="68"/>
  <c r="V386" i="68"/>
  <c r="W386" i="68"/>
  <c r="S386" i="68"/>
  <c r="X386" i="68"/>
  <c r="W407" i="68"/>
  <c r="W405" i="68" s="1"/>
  <c r="W403" i="68" s="1"/>
  <c r="X407" i="68"/>
  <c r="X405" i="68" s="1"/>
  <c r="X403" i="68" s="1"/>
  <c r="W406" i="68"/>
  <c r="W404" i="68" s="1"/>
  <c r="W402" i="68" s="1"/>
  <c r="I95" i="68"/>
  <c r="I13" i="68" s="1"/>
  <c r="V168" i="68"/>
  <c r="N166" i="68"/>
  <c r="N164" i="68" s="1"/>
  <c r="V13" i="68"/>
  <c r="Y14" i="68"/>
  <c r="Y110" i="68"/>
  <c r="Y96" i="68" s="1"/>
  <c r="Y95" i="68" s="1"/>
  <c r="W95" i="68"/>
  <c r="AA95" i="68"/>
  <c r="AA13" i="68" s="1"/>
  <c r="T140" i="68"/>
  <c r="S170" i="68"/>
  <c r="T169" i="68"/>
  <c r="T167" i="68" s="1"/>
  <c r="Z238" i="68"/>
  <c r="Z166" i="68" s="1"/>
  <c r="Z164" i="68" s="1"/>
  <c r="P237" i="68"/>
  <c r="P165" i="68" s="1"/>
  <c r="R14" i="68"/>
  <c r="R13" i="68" s="1"/>
  <c r="Z14" i="68"/>
  <c r="Z13" i="68" s="1"/>
  <c r="L14" i="68"/>
  <c r="L140" i="68"/>
  <c r="P140" i="68"/>
  <c r="L170" i="68"/>
  <c r="L168" i="68" s="1"/>
  <c r="R169" i="68"/>
  <c r="R167" i="68" s="1"/>
  <c r="AB239" i="68"/>
  <c r="AB237" i="68" s="1"/>
  <c r="AB165" i="68" s="1"/>
  <c r="J240" i="68"/>
  <c r="J238" i="68" s="1"/>
  <c r="J166" i="68" s="1"/>
  <c r="J164" i="68" s="1"/>
  <c r="Y239" i="68"/>
  <c r="Y237" i="68" s="1"/>
  <c r="Y165" i="68" s="1"/>
  <c r="H240" i="68"/>
  <c r="H238" i="68" s="1"/>
  <c r="H166" i="68" s="1"/>
  <c r="H164" i="68" s="1"/>
  <c r="N240" i="68"/>
  <c r="N238" i="68" s="1"/>
  <c r="N167" i="68"/>
  <c r="N165" i="68" s="1"/>
  <c r="J14" i="68"/>
  <c r="J13" i="68" s="1"/>
  <c r="P95" i="68"/>
  <c r="P14" i="68"/>
  <c r="O140" i="68"/>
  <c r="J237" i="68"/>
  <c r="Z264" i="68"/>
  <c r="Y351" i="68"/>
  <c r="X168" i="68"/>
  <c r="AB168" i="68"/>
  <c r="AB166" i="68" s="1"/>
  <c r="AB164" i="68" s="1"/>
  <c r="J167" i="68"/>
  <c r="S285" i="68"/>
  <c r="T285" i="68"/>
  <c r="K335" i="68"/>
  <c r="K333" i="68" s="1"/>
  <c r="Y444" i="68"/>
  <c r="Y442" i="68" s="1"/>
  <c r="N444" i="68"/>
  <c r="N442" i="68" s="1"/>
  <c r="N441" i="68"/>
  <c r="R263" i="68"/>
  <c r="O444" i="68"/>
  <c r="O442" i="68" s="1"/>
  <c r="R239" i="68"/>
  <c r="S269" i="68"/>
  <c r="S286" i="68"/>
  <c r="S238" i="68" s="1"/>
  <c r="I443" i="68"/>
  <c r="I441" i="68" s="1"/>
  <c r="J444" i="68"/>
  <c r="J442" i="68" s="1"/>
  <c r="H444" i="68"/>
  <c r="H442" i="68" s="1"/>
  <c r="J443" i="68"/>
  <c r="J441" i="68" s="1"/>
  <c r="Z443" i="68"/>
  <c r="Z441" i="68" s="1"/>
  <c r="Z163" i="68" s="1"/>
  <c r="I444" i="68"/>
  <c r="I442" i="68" s="1"/>
  <c r="V516" i="68"/>
  <c r="V444" i="68" s="1"/>
  <c r="V442" i="68" s="1"/>
  <c r="L542" i="68"/>
  <c r="T629" i="68"/>
  <c r="R630" i="68"/>
  <c r="L639" i="68"/>
  <c r="AC630" i="68"/>
  <c r="P441" i="68"/>
  <c r="AC447" i="68"/>
  <c r="N443" i="68"/>
  <c r="W563" i="68"/>
  <c r="Q680" i="68"/>
  <c r="S385" i="68"/>
  <c r="S407" i="68"/>
  <c r="S405" i="68" s="1"/>
  <c r="S403" i="68" s="1"/>
  <c r="Y441" i="68"/>
  <c r="AC497" i="68"/>
  <c r="H443" i="68"/>
  <c r="H441" i="68" s="1"/>
  <c r="AB443" i="68"/>
  <c r="AB441" i="68" s="1"/>
  <c r="AB163" i="68" s="1"/>
  <c r="O443" i="68"/>
  <c r="AC516" i="68"/>
  <c r="AC692" i="68"/>
  <c r="AC690" i="68" s="1"/>
  <c r="AC688" i="68" s="1"/>
  <c r="W285" i="68"/>
  <c r="E41" i="6"/>
  <c r="L167" i="68"/>
  <c r="M675" i="68"/>
  <c r="X286" i="68"/>
  <c r="W286" i="68"/>
  <c r="W564" i="68"/>
  <c r="W547" i="68"/>
  <c r="W548" i="68"/>
  <c r="V238" i="68"/>
  <c r="V166" i="68" s="1"/>
  <c r="V164" i="68" s="1"/>
  <c r="V515" i="68"/>
  <c r="V443" i="68" s="1"/>
  <c r="W268" i="68"/>
  <c r="W264" i="68" s="1"/>
  <c r="W267" i="68"/>
  <c r="W263" i="68" s="1"/>
  <c r="V239" i="68"/>
  <c r="V237" i="68" s="1"/>
  <c r="V165" i="68" s="1"/>
  <c r="W246" i="68"/>
  <c r="W692" i="68"/>
  <c r="W690" i="68" s="1"/>
  <c r="W688" i="68" s="1"/>
  <c r="W693" i="68"/>
  <c r="W691" i="68" s="1"/>
  <c r="W689" i="68" s="1"/>
  <c r="T406" i="68"/>
  <c r="T404" i="68" s="1"/>
  <c r="T402" i="68" s="1"/>
  <c r="S629" i="68"/>
  <c r="S630" i="68"/>
  <c r="S351" i="68"/>
  <c r="R361" i="68"/>
  <c r="R629" i="68"/>
  <c r="T362" i="68"/>
  <c r="T630" i="68"/>
  <c r="R353" i="68"/>
  <c r="R354" i="68"/>
  <c r="R352" i="68" s="1"/>
  <c r="T354" i="68"/>
  <c r="S354" i="68"/>
  <c r="S352" i="68" s="1"/>
  <c r="T353" i="68"/>
  <c r="T351" i="68" s="1"/>
  <c r="R286" i="68"/>
  <c r="T515" i="68"/>
  <c r="S516" i="68"/>
  <c r="T516" i="68"/>
  <c r="R237" i="68"/>
  <c r="F38" i="13"/>
  <c r="L285" i="68"/>
  <c r="L286" i="68"/>
  <c r="T239" i="68"/>
  <c r="F35" i="20"/>
  <c r="E35" i="20"/>
  <c r="L518" i="68"/>
  <c r="U531" i="68"/>
  <c r="U253" i="68" s="1"/>
  <c r="Q553" i="68"/>
  <c r="U553" i="68"/>
  <c r="Q554" i="68"/>
  <c r="U554" i="68"/>
  <c r="M674" i="68"/>
  <c r="L240" i="68"/>
  <c r="M472" i="68"/>
  <c r="M194" i="68" s="1"/>
  <c r="U472" i="68"/>
  <c r="M476" i="68"/>
  <c r="M198" i="68" s="1"/>
  <c r="U476" i="68"/>
  <c r="L631" i="68"/>
  <c r="L629" i="68" s="1"/>
  <c r="M471" i="68"/>
  <c r="M193" i="68" s="1"/>
  <c r="U471" i="68"/>
  <c r="M473" i="68"/>
  <c r="M195" i="68" s="1"/>
  <c r="U473" i="68"/>
  <c r="M475" i="68"/>
  <c r="M197" i="68" s="1"/>
  <c r="U475" i="68"/>
  <c r="L564" i="68"/>
  <c r="T240" i="68"/>
  <c r="T238" i="68" s="1"/>
  <c r="R240" i="68"/>
  <c r="R238" i="68" s="1"/>
  <c r="S239" i="68"/>
  <c r="S515" i="68"/>
  <c r="R515" i="68"/>
  <c r="T170" i="68"/>
  <c r="T168" i="68" s="1"/>
  <c r="S169" i="68"/>
  <c r="F56" i="9"/>
  <c r="F41" i="6"/>
  <c r="F11" i="2"/>
  <c r="E46" i="4"/>
  <c r="E33" i="60"/>
  <c r="E32" i="26"/>
  <c r="F34" i="27"/>
  <c r="F9" i="33"/>
  <c r="E43" i="14"/>
  <c r="E34" i="17"/>
  <c r="F36" i="45"/>
  <c r="F31" i="8"/>
  <c r="F40" i="8" s="1"/>
  <c r="F33" i="14"/>
  <c r="F43" i="14" s="1"/>
  <c r="Q474" i="68"/>
  <c r="Q196" i="68" s="1"/>
  <c r="U196" i="68"/>
  <c r="M474" i="68"/>
  <c r="M196" i="68" s="1"/>
  <c r="L632" i="68"/>
  <c r="L630" i="68" s="1"/>
  <c r="M670" i="68"/>
  <c r="M671" i="68"/>
  <c r="L269" i="68"/>
  <c r="L351" i="68"/>
  <c r="U669" i="68"/>
  <c r="Q669" i="68" s="1"/>
  <c r="U673" i="68"/>
  <c r="Q673" i="68" s="1"/>
  <c r="L239" i="68"/>
  <c r="L264" i="68"/>
  <c r="L663" i="68"/>
  <c r="L446" i="68"/>
  <c r="U617" i="68"/>
  <c r="U339" i="68" s="1"/>
  <c r="U335" i="68" s="1"/>
  <c r="U333" i="68" s="1"/>
  <c r="Q339" i="68"/>
  <c r="Q335" i="68" s="1"/>
  <c r="Q333" i="68" s="1"/>
  <c r="U275" i="68"/>
  <c r="Q275" i="68"/>
  <c r="M266" i="68"/>
  <c r="L447" i="68"/>
  <c r="L445" i="68" s="1"/>
  <c r="L517" i="68"/>
  <c r="L548" i="68"/>
  <c r="L516" i="68" s="1"/>
  <c r="U677" i="68"/>
  <c r="Q677" i="68" s="1"/>
  <c r="L563" i="68"/>
  <c r="X13" i="68"/>
  <c r="X95" i="68"/>
  <c r="O95" i="68"/>
  <c r="O13" i="68" s="1"/>
  <c r="H95" i="68"/>
  <c r="H13" i="68" s="1"/>
  <c r="S95" i="68"/>
  <c r="S13" i="68" s="1"/>
  <c r="AB95" i="68"/>
  <c r="AB13" i="68" s="1"/>
  <c r="Q14" i="68"/>
  <c r="Q48" i="68"/>
  <c r="Q38" i="68" s="1"/>
  <c r="W13" i="68"/>
  <c r="T96" i="68"/>
  <c r="T95" i="68" s="1"/>
  <c r="T13" i="68" s="1"/>
  <c r="T447" i="68"/>
  <c r="T445" i="68" s="1"/>
  <c r="AC523" i="68"/>
  <c r="Y517" i="68"/>
  <c r="Y515" i="68" s="1"/>
  <c r="Q452" i="68"/>
  <c r="Q174" i="68" s="1"/>
  <c r="Q502" i="68"/>
  <c r="R548" i="68"/>
  <c r="R516" i="68" s="1"/>
  <c r="M577" i="68"/>
  <c r="M578" i="68"/>
  <c r="M579" i="68"/>
  <c r="M580" i="68"/>
  <c r="M581" i="68"/>
  <c r="M582" i="68"/>
  <c r="M583" i="68"/>
  <c r="M584" i="68"/>
  <c r="M585" i="68"/>
  <c r="M586" i="68"/>
  <c r="M587" i="68"/>
  <c r="M588" i="68"/>
  <c r="M589" i="68"/>
  <c r="M590" i="68"/>
  <c r="M591" i="68"/>
  <c r="M592" i="68"/>
  <c r="M593" i="68"/>
  <c r="M594" i="68"/>
  <c r="M595" i="68"/>
  <c r="M596" i="68"/>
  <c r="M597" i="68"/>
  <c r="M598" i="68"/>
  <c r="M599" i="68"/>
  <c r="M600" i="68"/>
  <c r="M601" i="68"/>
  <c r="M602" i="68"/>
  <c r="M603" i="68"/>
  <c r="M604" i="68"/>
  <c r="M605" i="68"/>
  <c r="M606" i="68"/>
  <c r="M607" i="68"/>
  <c r="M608" i="68"/>
  <c r="M609" i="68"/>
  <c r="M610" i="68"/>
  <c r="K613" i="68"/>
  <c r="K625" i="68"/>
  <c r="Q625" i="68" s="1"/>
  <c r="U625" i="68" s="1"/>
  <c r="K614" i="68"/>
  <c r="K626" i="68"/>
  <c r="Q626" i="68" s="1"/>
  <c r="U626" i="68" s="1"/>
  <c r="M672" i="68"/>
  <c r="M676" i="68"/>
  <c r="J451" i="57"/>
  <c r="I451" i="57"/>
  <c r="J450" i="57"/>
  <c r="I450" i="57"/>
  <c r="J416" i="57"/>
  <c r="I416" i="57"/>
  <c r="J415" i="57"/>
  <c r="I415" i="57"/>
  <c r="J414" i="57"/>
  <c r="I414" i="57"/>
  <c r="J413" i="57"/>
  <c r="I413" i="57"/>
  <c r="J412" i="57"/>
  <c r="I412" i="57"/>
  <c r="J411" i="57"/>
  <c r="I411" i="57"/>
  <c r="I409" i="57" s="1"/>
  <c r="I407" i="57" s="1"/>
  <c r="I405" i="57" s="1"/>
  <c r="J410" i="57"/>
  <c r="J408" i="57" s="1"/>
  <c r="J406" i="57" s="1"/>
  <c r="I410" i="57"/>
  <c r="I408" i="57" s="1"/>
  <c r="I406" i="57" s="1"/>
  <c r="J404" i="57"/>
  <c r="I404" i="57"/>
  <c r="J403" i="57"/>
  <c r="I403" i="57"/>
  <c r="J393" i="57"/>
  <c r="I393" i="57"/>
  <c r="J392" i="57"/>
  <c r="I392" i="57"/>
  <c r="J391" i="57"/>
  <c r="I391" i="57"/>
  <c r="I389" i="57" s="1"/>
  <c r="J390" i="57"/>
  <c r="I390" i="57"/>
  <c r="I388" i="57" s="1"/>
  <c r="J389" i="57"/>
  <c r="J388" i="57"/>
  <c r="J387" i="57"/>
  <c r="I387" i="57"/>
  <c r="J386" i="57"/>
  <c r="I386" i="57"/>
  <c r="J385" i="57"/>
  <c r="I385" i="57"/>
  <c r="J384" i="57"/>
  <c r="I384" i="57"/>
  <c r="J383" i="57"/>
  <c r="I383" i="57"/>
  <c r="I381" i="57" s="1"/>
  <c r="J382" i="57"/>
  <c r="I382" i="57"/>
  <c r="J381" i="57"/>
  <c r="J380" i="57"/>
  <c r="I380" i="57"/>
  <c r="J379" i="57"/>
  <c r="I379" i="57"/>
  <c r="J378" i="57"/>
  <c r="I378" i="57"/>
  <c r="J377" i="57"/>
  <c r="I377" i="57"/>
  <c r="J376" i="57"/>
  <c r="I376" i="57"/>
  <c r="J375" i="57"/>
  <c r="I375" i="57"/>
  <c r="I373" i="57" s="1"/>
  <c r="J374" i="57"/>
  <c r="I374" i="57"/>
  <c r="J373" i="57"/>
  <c r="I372" i="57"/>
  <c r="J371" i="57"/>
  <c r="I371" i="57"/>
  <c r="J370" i="57"/>
  <c r="I370" i="57"/>
  <c r="J369" i="57"/>
  <c r="I369" i="57"/>
  <c r="J368" i="57"/>
  <c r="I368" i="57"/>
  <c r="J367" i="57"/>
  <c r="J365" i="57" s="1"/>
  <c r="I367" i="57"/>
  <c r="I365" i="57" s="1"/>
  <c r="J366" i="57"/>
  <c r="I366" i="57"/>
  <c r="J364" i="57"/>
  <c r="J363" i="57"/>
  <c r="I363" i="57"/>
  <c r="J362" i="57"/>
  <c r="I362" i="57"/>
  <c r="J361" i="57"/>
  <c r="I361" i="57"/>
  <c r="J360" i="57"/>
  <c r="I360" i="57"/>
  <c r="J359" i="57"/>
  <c r="I359" i="57"/>
  <c r="I357" i="57" s="1"/>
  <c r="J358" i="57"/>
  <c r="I358" i="57"/>
  <c r="J353" i="57"/>
  <c r="I353" i="57"/>
  <c r="I351" i="57" s="1"/>
  <c r="I347" i="57" s="1"/>
  <c r="J352" i="57"/>
  <c r="I352" i="57"/>
  <c r="J351" i="57"/>
  <c r="J350" i="57"/>
  <c r="I350" i="57"/>
  <c r="J349" i="57"/>
  <c r="I349" i="57"/>
  <c r="J348" i="57"/>
  <c r="I348" i="57"/>
  <c r="J347" i="57"/>
  <c r="J346" i="57"/>
  <c r="I346" i="57"/>
  <c r="J345" i="57"/>
  <c r="I345" i="57"/>
  <c r="J344" i="57"/>
  <c r="I344" i="57"/>
  <c r="J343" i="57"/>
  <c r="I343" i="57"/>
  <c r="J342" i="57"/>
  <c r="I342" i="57"/>
  <c r="J341" i="57"/>
  <c r="I341" i="57"/>
  <c r="I339" i="57" s="1"/>
  <c r="I337" i="57" s="1"/>
  <c r="J340" i="57"/>
  <c r="J338" i="57" s="1"/>
  <c r="J336" i="57" s="1"/>
  <c r="I340" i="57"/>
  <c r="J339" i="57"/>
  <c r="J337" i="57" s="1"/>
  <c r="I338" i="57"/>
  <c r="I336" i="57" s="1"/>
  <c r="J301" i="57"/>
  <c r="I301" i="57"/>
  <c r="J300" i="57"/>
  <c r="I300" i="57"/>
  <c r="J299" i="57"/>
  <c r="I299" i="57"/>
  <c r="J298" i="57"/>
  <c r="I298" i="57"/>
  <c r="J297" i="57"/>
  <c r="I297" i="57"/>
  <c r="J296" i="57"/>
  <c r="I296" i="57"/>
  <c r="J295" i="57"/>
  <c r="I295" i="57"/>
  <c r="J294" i="57"/>
  <c r="I294" i="57"/>
  <c r="J293" i="57"/>
  <c r="I293" i="57"/>
  <c r="J292" i="57"/>
  <c r="I292" i="57"/>
  <c r="J291" i="57"/>
  <c r="J289" i="57" s="1"/>
  <c r="I291" i="57"/>
  <c r="I289" i="57" s="1"/>
  <c r="J290" i="57"/>
  <c r="I290" i="57"/>
  <c r="J287" i="57"/>
  <c r="I287" i="57"/>
  <c r="J286" i="57"/>
  <c r="I286" i="57"/>
  <c r="J285" i="57"/>
  <c r="I285" i="57"/>
  <c r="J284" i="57"/>
  <c r="I284" i="57"/>
  <c r="J283" i="57"/>
  <c r="I283" i="57"/>
  <c r="J282" i="57"/>
  <c r="I282" i="57"/>
  <c r="J281" i="57"/>
  <c r="I281" i="57"/>
  <c r="J280" i="57"/>
  <c r="I280" i="57"/>
  <c r="J279" i="57"/>
  <c r="I279" i="57"/>
  <c r="J278" i="57"/>
  <c r="I278" i="57"/>
  <c r="J277" i="57"/>
  <c r="I277" i="57"/>
  <c r="J276" i="57"/>
  <c r="I276" i="57"/>
  <c r="I272" i="57" s="1"/>
  <c r="J275" i="57"/>
  <c r="J273" i="57" s="1"/>
  <c r="I275" i="57"/>
  <c r="I273" i="57" s="1"/>
  <c r="J274" i="57"/>
  <c r="I274" i="57"/>
  <c r="J272" i="57"/>
  <c r="J271" i="57"/>
  <c r="I271" i="57"/>
  <c r="J270" i="57"/>
  <c r="I270" i="57"/>
  <c r="J269" i="57"/>
  <c r="J267" i="57" s="1"/>
  <c r="I269" i="57"/>
  <c r="J268" i="57"/>
  <c r="I268" i="57"/>
  <c r="I266" i="57" s="1"/>
  <c r="I267" i="57"/>
  <c r="J265" i="57"/>
  <c r="I265" i="57"/>
  <c r="J264" i="57"/>
  <c r="I264" i="57"/>
  <c r="J263" i="57"/>
  <c r="I263" i="57"/>
  <c r="J262" i="57"/>
  <c r="I262" i="57"/>
  <c r="J261" i="57"/>
  <c r="I261" i="57"/>
  <c r="J260" i="57"/>
  <c r="I260" i="57"/>
  <c r="J259" i="57"/>
  <c r="I259" i="57"/>
  <c r="J258" i="57"/>
  <c r="I258" i="57"/>
  <c r="J257" i="57"/>
  <c r="I257" i="57"/>
  <c r="J256" i="57"/>
  <c r="I256" i="57"/>
  <c r="J255" i="57"/>
  <c r="I255" i="57"/>
  <c r="J254" i="57"/>
  <c r="I254" i="57"/>
  <c r="J253" i="57"/>
  <c r="I253" i="57"/>
  <c r="J252" i="57"/>
  <c r="I252" i="57"/>
  <c r="J251" i="57"/>
  <c r="I251" i="57"/>
  <c r="J250" i="57"/>
  <c r="I250" i="57"/>
  <c r="J249" i="57"/>
  <c r="I249" i="57"/>
  <c r="J248" i="57"/>
  <c r="I248" i="57"/>
  <c r="J247" i="57"/>
  <c r="I247" i="57"/>
  <c r="J246" i="57"/>
  <c r="I246" i="57"/>
  <c r="J245" i="57"/>
  <c r="I245" i="57"/>
  <c r="J244" i="57"/>
  <c r="I244" i="57"/>
  <c r="I242" i="57" s="1"/>
  <c r="J237" i="57"/>
  <c r="J223" i="57" s="1"/>
  <c r="I237" i="57"/>
  <c r="I223" i="57" s="1"/>
  <c r="J236" i="57"/>
  <c r="I236" i="57"/>
  <c r="I222" i="57" s="1"/>
  <c r="J222" i="57"/>
  <c r="J221" i="57"/>
  <c r="I221" i="57"/>
  <c r="J220" i="57"/>
  <c r="I220" i="57"/>
  <c r="J219" i="57"/>
  <c r="J207" i="57" s="1"/>
  <c r="I219" i="57"/>
  <c r="I207" i="57" s="1"/>
  <c r="J218" i="57"/>
  <c r="J206" i="57" s="1"/>
  <c r="I218" i="57"/>
  <c r="I206" i="57" s="1"/>
  <c r="J205" i="57"/>
  <c r="I205" i="57"/>
  <c r="J204" i="57"/>
  <c r="I204" i="57"/>
  <c r="J203" i="57"/>
  <c r="I203" i="57"/>
  <c r="J202" i="57"/>
  <c r="I202" i="57"/>
  <c r="J201" i="57"/>
  <c r="I201" i="57"/>
  <c r="J200" i="57"/>
  <c r="I200" i="57"/>
  <c r="J199" i="57"/>
  <c r="I199" i="57"/>
  <c r="J198" i="57"/>
  <c r="I198" i="57"/>
  <c r="J197" i="57"/>
  <c r="I197" i="57"/>
  <c r="J196" i="57"/>
  <c r="I196" i="57"/>
  <c r="J195" i="57"/>
  <c r="I195" i="57"/>
  <c r="J194" i="57"/>
  <c r="I194" i="57"/>
  <c r="J193" i="57"/>
  <c r="I193" i="57"/>
  <c r="J192" i="57"/>
  <c r="I192" i="57"/>
  <c r="J191" i="57"/>
  <c r="I191" i="57"/>
  <c r="J190" i="57"/>
  <c r="I190" i="57"/>
  <c r="J189" i="57"/>
  <c r="I189" i="57"/>
  <c r="J188" i="57"/>
  <c r="I188" i="57"/>
  <c r="J187" i="57"/>
  <c r="I187" i="57"/>
  <c r="J186" i="57"/>
  <c r="I186" i="57"/>
  <c r="J185" i="57"/>
  <c r="I185" i="57"/>
  <c r="J184" i="57"/>
  <c r="I184" i="57"/>
  <c r="J183" i="57"/>
  <c r="I183" i="57"/>
  <c r="J182" i="57"/>
  <c r="I182" i="57"/>
  <c r="J181" i="57"/>
  <c r="I181" i="57"/>
  <c r="J180" i="57"/>
  <c r="I180" i="57"/>
  <c r="J179" i="57"/>
  <c r="I179" i="57"/>
  <c r="J178" i="57"/>
  <c r="I178" i="57"/>
  <c r="J177" i="57"/>
  <c r="I177" i="57"/>
  <c r="J176" i="57"/>
  <c r="I176" i="57"/>
  <c r="J175" i="57"/>
  <c r="J173" i="57" s="1"/>
  <c r="I175" i="57"/>
  <c r="J174" i="57"/>
  <c r="I174" i="57"/>
  <c r="I172" i="57" s="1"/>
  <c r="M513" i="57"/>
  <c r="M512" i="57"/>
  <c r="M509" i="57"/>
  <c r="M508" i="57"/>
  <c r="M507" i="57"/>
  <c r="M506" i="57"/>
  <c r="M505" i="57"/>
  <c r="M504" i="57"/>
  <c r="M503" i="57"/>
  <c r="M502" i="57"/>
  <c r="M146" i="57"/>
  <c r="L688" i="57"/>
  <c r="L687" i="57"/>
  <c r="E214" i="54"/>
  <c r="K688" i="57" s="1"/>
  <c r="E213" i="54"/>
  <c r="K687" i="57" s="1"/>
  <c r="C27" i="66"/>
  <c r="D216" i="54" s="1"/>
  <c r="D27" i="54" s="1"/>
  <c r="E27" i="54" s="1"/>
  <c r="K116" i="57" s="1"/>
  <c r="C29" i="65"/>
  <c r="D212" i="54" s="1"/>
  <c r="D25" i="54" s="1"/>
  <c r="E25" i="54" s="1"/>
  <c r="K114" i="57" s="1"/>
  <c r="N683" i="57"/>
  <c r="O683" i="57"/>
  <c r="P683" i="57"/>
  <c r="N684" i="57"/>
  <c r="O684" i="57"/>
  <c r="P684" i="57"/>
  <c r="R351" i="68" l="1"/>
  <c r="R165" i="68" s="1"/>
  <c r="V441" i="68"/>
  <c r="I173" i="57"/>
  <c r="I364" i="57"/>
  <c r="I355" i="57"/>
  <c r="I356" i="57"/>
  <c r="I288" i="57"/>
  <c r="I240" i="57" s="1"/>
  <c r="I243" i="57"/>
  <c r="I241" i="57" s="1"/>
  <c r="I170" i="57"/>
  <c r="J356" i="57"/>
  <c r="J354" i="57" s="1"/>
  <c r="I171" i="57"/>
  <c r="E24" i="54"/>
  <c r="D24" i="54"/>
  <c r="D22" i="54" s="1"/>
  <c r="K113" i="57"/>
  <c r="J409" i="57"/>
  <c r="J407" i="57" s="1"/>
  <c r="J405" i="57" s="1"/>
  <c r="J372" i="57"/>
  <c r="J357" i="57"/>
  <c r="J355" i="57" s="1"/>
  <c r="J288" i="57"/>
  <c r="J266" i="57"/>
  <c r="J243" i="57"/>
  <c r="J241" i="57" s="1"/>
  <c r="J242" i="57"/>
  <c r="J171" i="57"/>
  <c r="J172" i="57"/>
  <c r="J170" i="57" s="1"/>
  <c r="L237" i="68"/>
  <c r="L165" i="68" s="1"/>
  <c r="T237" i="68"/>
  <c r="T165" i="68" s="1"/>
  <c r="J165" i="68"/>
  <c r="J163" i="68" s="1"/>
  <c r="P13" i="68"/>
  <c r="Y13" i="68"/>
  <c r="L238" i="68"/>
  <c r="L166" i="68" s="1"/>
  <c r="L164" i="68" s="1"/>
  <c r="S237" i="68"/>
  <c r="AC444" i="68"/>
  <c r="AC442" i="68" s="1"/>
  <c r="AC445" i="68"/>
  <c r="V163" i="68"/>
  <c r="T444" i="68"/>
  <c r="T442" i="68" s="1"/>
  <c r="R166" i="68"/>
  <c r="R164" i="68" s="1"/>
  <c r="R163" i="68"/>
  <c r="T352" i="68"/>
  <c r="T166" i="68" s="1"/>
  <c r="T164" i="68" s="1"/>
  <c r="T441" i="68"/>
  <c r="L444" i="68"/>
  <c r="L442" i="68" s="1"/>
  <c r="Q531" i="68"/>
  <c r="Q253" i="68" s="1"/>
  <c r="U276" i="68"/>
  <c r="Q276" i="68"/>
  <c r="R443" i="68"/>
  <c r="K685" i="68"/>
  <c r="K684" i="68"/>
  <c r="U195" i="68"/>
  <c r="Q473" i="68"/>
  <c r="Q195" i="68" s="1"/>
  <c r="Q476" i="68"/>
  <c r="Q198" i="68" s="1"/>
  <c r="U198" i="68"/>
  <c r="L441" i="68"/>
  <c r="Q472" i="68"/>
  <c r="Q194" i="68" s="1"/>
  <c r="U194" i="68"/>
  <c r="L515" i="68"/>
  <c r="L443" i="68" s="1"/>
  <c r="L690" i="57"/>
  <c r="E216" i="54"/>
  <c r="K690" i="57" s="1"/>
  <c r="L689" i="57"/>
  <c r="E215" i="54"/>
  <c r="K689" i="57" s="1"/>
  <c r="D210" i="54"/>
  <c r="E212" i="54"/>
  <c r="L686" i="57"/>
  <c r="D209" i="54"/>
  <c r="L685" i="57"/>
  <c r="E211" i="54"/>
  <c r="Q475" i="68"/>
  <c r="Q197" i="68" s="1"/>
  <c r="U197" i="68"/>
  <c r="K622" i="68"/>
  <c r="Q622" i="68" s="1"/>
  <c r="U622" i="68" s="1"/>
  <c r="K612" i="68"/>
  <c r="Q612" i="68" s="1"/>
  <c r="U612" i="68" s="1"/>
  <c r="Q614" i="68"/>
  <c r="U614" i="68" s="1"/>
  <c r="T443" i="68"/>
  <c r="T163" i="68"/>
  <c r="Y443" i="68"/>
  <c r="Y163" i="68"/>
  <c r="K621" i="68"/>
  <c r="Q621" i="68" s="1"/>
  <c r="U621" i="68" s="1"/>
  <c r="AC517" i="68"/>
  <c r="AC515" i="68" s="1"/>
  <c r="AC245" i="68"/>
  <c r="AC239" i="68" s="1"/>
  <c r="AC237" i="68" s="1"/>
  <c r="AC165" i="68" s="1"/>
  <c r="K611" i="68"/>
  <c r="Q611" i="68" s="1"/>
  <c r="U611" i="68" s="1"/>
  <c r="Q613" i="68"/>
  <c r="U613" i="68" s="1"/>
  <c r="R441" i="68"/>
  <c r="R444" i="68"/>
  <c r="R442" i="68" s="1"/>
  <c r="Q471" i="68"/>
  <c r="Q193" i="68" s="1"/>
  <c r="U193" i="68"/>
  <c r="L5" i="3"/>
  <c r="L25" i="3" s="1"/>
  <c r="I169" i="57" l="1"/>
  <c r="I167" i="57" s="1"/>
  <c r="I354" i="57"/>
  <c r="I168" i="57" s="1"/>
  <c r="I166" i="57" s="1"/>
  <c r="K99" i="57"/>
  <c r="J240" i="57"/>
  <c r="J168" i="57" s="1"/>
  <c r="J166" i="57" s="1"/>
  <c r="J169" i="57"/>
  <c r="J167" i="57" s="1"/>
  <c r="AC443" i="68"/>
  <c r="AC441" i="68" s="1"/>
  <c r="AC163" i="68" s="1"/>
  <c r="L163" i="68"/>
  <c r="L115" i="68" s="1"/>
  <c r="L114" i="68" s="1"/>
  <c r="L95" i="68" s="1"/>
  <c r="L13" i="68" s="1"/>
  <c r="L684" i="57"/>
  <c r="K687" i="68"/>
  <c r="K113" i="68" s="1"/>
  <c r="L683" i="57"/>
  <c r="E210" i="54"/>
  <c r="K686" i="57"/>
  <c r="K685" i="57"/>
  <c r="E209" i="54"/>
  <c r="C43" i="14"/>
  <c r="J34" i="14"/>
  <c r="J43" i="14" s="1"/>
  <c r="J35" i="14"/>
  <c r="J36" i="14"/>
  <c r="J37" i="14"/>
  <c r="J38" i="14"/>
  <c r="J39" i="14"/>
  <c r="J40" i="14"/>
  <c r="J41" i="14"/>
  <c r="J42" i="14"/>
  <c r="M684" i="57" l="1"/>
  <c r="K683" i="68"/>
  <c r="K684" i="57"/>
  <c r="K680" i="68"/>
  <c r="K683" i="57"/>
  <c r="M683" i="57"/>
  <c r="E200" i="54"/>
  <c r="E199" i="54"/>
  <c r="E196" i="54"/>
  <c r="E197" i="54"/>
  <c r="E198" i="54"/>
  <c r="D26" i="64"/>
  <c r="E26" i="64" s="1"/>
  <c r="D27" i="64"/>
  <c r="E27" i="64" s="1"/>
  <c r="D24" i="64"/>
  <c r="E24" i="64" s="1"/>
  <c r="F22" i="64" s="1"/>
  <c r="D25" i="64"/>
  <c r="E25" i="64" s="1"/>
  <c r="E29" i="64"/>
  <c r="F29" i="64" s="1"/>
  <c r="E28" i="64"/>
  <c r="F28" i="64" s="1"/>
  <c r="D18" i="64"/>
  <c r="D17" i="64" s="1"/>
  <c r="D11" i="64" s="1"/>
  <c r="D15" i="64"/>
  <c r="E19" i="64"/>
  <c r="E16" i="64"/>
  <c r="Q683" i="68" l="1"/>
  <c r="Q681" i="68" s="1"/>
  <c r="U681" i="68"/>
  <c r="K681" i="68"/>
  <c r="K111" i="68"/>
  <c r="K110" i="68" s="1"/>
  <c r="K96" i="68" s="1"/>
  <c r="D193" i="54"/>
  <c r="E194" i="54"/>
  <c r="E195" i="54"/>
  <c r="E193" i="54" s="1"/>
  <c r="D194" i="54"/>
  <c r="E18" i="64"/>
  <c r="E17" i="64" s="1"/>
  <c r="F19" i="64"/>
  <c r="F18" i="64" s="1"/>
  <c r="F17" i="64" s="1"/>
  <c r="E15" i="64"/>
  <c r="F16" i="64"/>
  <c r="F15" i="64" s="1"/>
  <c r="F11" i="64" s="1"/>
  <c r="F23" i="64"/>
  <c r="D23" i="64"/>
  <c r="E23" i="64"/>
  <c r="E22" i="64"/>
  <c r="D22" i="64"/>
  <c r="D28" i="47"/>
  <c r="E11" i="64" l="1"/>
  <c r="E32" i="48"/>
  <c r="D32" i="48"/>
  <c r="C32" i="48"/>
  <c r="E83" i="54" l="1"/>
  <c r="G83" i="54" s="1"/>
  <c r="E82" i="54"/>
  <c r="G82" i="54" s="1"/>
  <c r="E79" i="54"/>
  <c r="G79" i="54" s="1"/>
  <c r="E77" i="54"/>
  <c r="G77" i="54" s="1"/>
  <c r="C44" i="60"/>
  <c r="E44" i="60" s="1"/>
  <c r="E84" i="54" l="1"/>
  <c r="G84" i="54" s="1"/>
  <c r="E81" i="54"/>
  <c r="G81" i="54" s="1"/>
  <c r="E80" i="54"/>
  <c r="G80" i="54" s="1"/>
  <c r="E78" i="54"/>
  <c r="G78" i="54" s="1"/>
  <c r="E76" i="54"/>
  <c r="E75" i="54" l="1"/>
  <c r="G75" i="54" s="1"/>
  <c r="G73" i="54" s="1"/>
  <c r="G76" i="54"/>
  <c r="G74" i="54" s="1"/>
  <c r="C11" i="2"/>
  <c r="C33" i="60"/>
  <c r="J696" i="57" l="1"/>
  <c r="J694" i="57" s="1"/>
  <c r="J692" i="57" s="1"/>
  <c r="J695" i="57"/>
  <c r="J693" i="57" s="1"/>
  <c r="J691" i="57" s="1"/>
  <c r="J667" i="57"/>
  <c r="J666" i="57"/>
  <c r="J659" i="57"/>
  <c r="J658" i="57"/>
  <c r="J651" i="57"/>
  <c r="J650" i="57"/>
  <c r="J643" i="57"/>
  <c r="J642" i="57"/>
  <c r="J635" i="57"/>
  <c r="J633" i="57" s="1"/>
  <c r="J634" i="57"/>
  <c r="J629" i="57"/>
  <c r="J625" i="57" s="1"/>
  <c r="J628" i="57"/>
  <c r="J624" i="57" s="1"/>
  <c r="J617" i="57"/>
  <c r="J615" i="57" s="1"/>
  <c r="J616" i="57"/>
  <c r="J614" i="57" s="1"/>
  <c r="J567" i="57"/>
  <c r="J566" i="57"/>
  <c r="J551" i="57"/>
  <c r="J550" i="57"/>
  <c r="J545" i="57"/>
  <c r="J544" i="57"/>
  <c r="J521" i="57"/>
  <c r="J520" i="57"/>
  <c r="J485" i="57"/>
  <c r="J449" i="57" s="1"/>
  <c r="J484" i="57"/>
  <c r="J448" i="57" s="1"/>
  <c r="J159" i="57"/>
  <c r="J149" i="57"/>
  <c r="J147" i="57" s="1"/>
  <c r="J144" i="57"/>
  <c r="J117" i="57"/>
  <c r="J96" i="57"/>
  <c r="J95" i="57" s="1"/>
  <c r="J94" i="57" s="1"/>
  <c r="J81" i="57"/>
  <c r="J52" i="57"/>
  <c r="J51" i="57" s="1"/>
  <c r="J41" i="57" s="1"/>
  <c r="J519" i="57" l="1"/>
  <c r="J447" i="57" s="1"/>
  <c r="J445" i="57" s="1"/>
  <c r="J143" i="57"/>
  <c r="J518" i="57"/>
  <c r="J17" i="57"/>
  <c r="J632" i="57"/>
  <c r="J98" i="57" l="1"/>
  <c r="J16" i="57" s="1"/>
  <c r="J446" i="57"/>
  <c r="J444" i="57" s="1"/>
  <c r="L176" i="57"/>
  <c r="L177" i="57"/>
  <c r="L178" i="57"/>
  <c r="L179" i="57"/>
  <c r="L180" i="57"/>
  <c r="L181" i="57"/>
  <c r="L182" i="57"/>
  <c r="L183" i="57"/>
  <c r="L184" i="57"/>
  <c r="L185" i="57"/>
  <c r="L186" i="57"/>
  <c r="L187" i="57"/>
  <c r="L188" i="57"/>
  <c r="L189" i="57"/>
  <c r="L190" i="57"/>
  <c r="L191" i="57"/>
  <c r="L196" i="57"/>
  <c r="L197" i="57"/>
  <c r="L198" i="57"/>
  <c r="L199" i="57"/>
  <c r="L200" i="57"/>
  <c r="L201" i="57"/>
  <c r="L220" i="57"/>
  <c r="L221" i="57"/>
  <c r="L256" i="57"/>
  <c r="L257" i="57"/>
  <c r="L260" i="57"/>
  <c r="L261" i="57"/>
  <c r="L340" i="57"/>
  <c r="L341" i="57"/>
  <c r="L342" i="57"/>
  <c r="L343" i="57"/>
  <c r="L344" i="57"/>
  <c r="L345" i="57"/>
  <c r="L348" i="57"/>
  <c r="L349" i="57"/>
  <c r="L352" i="57"/>
  <c r="L350" i="57" s="1"/>
  <c r="L346" i="57" s="1"/>
  <c r="L353" i="57"/>
  <c r="L351" i="57" s="1"/>
  <c r="L386" i="57"/>
  <c r="L387" i="57"/>
  <c r="L577" i="57"/>
  <c r="L299" i="57" s="1"/>
  <c r="L556" i="57"/>
  <c r="L278" i="57" s="1"/>
  <c r="D23" i="28"/>
  <c r="C23" i="28"/>
  <c r="L546" i="57" s="1"/>
  <c r="L268" i="57" s="1"/>
  <c r="L547" i="57"/>
  <c r="L269" i="57" s="1"/>
  <c r="C25" i="3"/>
  <c r="L514" i="57"/>
  <c r="L338" i="57" l="1"/>
  <c r="L336" i="57" s="1"/>
  <c r="L236" i="57"/>
  <c r="L222" i="57" s="1"/>
  <c r="L500" i="57"/>
  <c r="L339" i="57"/>
  <c r="L337" i="57" s="1"/>
  <c r="L347" i="57"/>
  <c r="J5" i="61" l="1"/>
  <c r="J7" i="61" s="1"/>
  <c r="I5" i="61"/>
  <c r="I7" i="61" s="1"/>
  <c r="F28" i="35"/>
  <c r="L576" i="57" s="1"/>
  <c r="L298" i="57" s="1"/>
  <c r="D26" i="35"/>
  <c r="O13" i="55"/>
  <c r="M13" i="55"/>
  <c r="H13" i="55"/>
  <c r="J13" i="55" s="1"/>
  <c r="C13" i="55"/>
  <c r="H17" i="48"/>
  <c r="J17" i="48" s="1"/>
  <c r="D13" i="47"/>
  <c r="N13" i="47"/>
  <c r="I13" i="47"/>
  <c r="I658" i="57"/>
  <c r="N658" i="57"/>
  <c r="O658" i="57"/>
  <c r="P658" i="57"/>
  <c r="I659" i="57"/>
  <c r="N659" i="57"/>
  <c r="O659" i="57"/>
  <c r="P659" i="57"/>
  <c r="H658" i="57"/>
  <c r="H17" i="62"/>
  <c r="C17" i="62"/>
  <c r="E13" i="55" l="1"/>
  <c r="C17" i="48"/>
  <c r="L639" i="57"/>
  <c r="L361" i="57" s="1"/>
  <c r="D174" i="54"/>
  <c r="L654" i="57"/>
  <c r="L376" i="57" s="1"/>
  <c r="D189" i="54"/>
  <c r="L652" i="57"/>
  <c r="L374" i="57" s="1"/>
  <c r="D187" i="54"/>
  <c r="E17" i="62"/>
  <c r="L383" i="57"/>
  <c r="J17" i="62"/>
  <c r="L656" i="57"/>
  <c r="L378" i="57" s="1"/>
  <c r="D191" i="54"/>
  <c r="L638" i="57"/>
  <c r="L360" i="57" s="1"/>
  <c r="D173" i="54"/>
  <c r="K159" i="57"/>
  <c r="L159" i="57"/>
  <c r="N159" i="57"/>
  <c r="O159" i="57"/>
  <c r="P159" i="57"/>
  <c r="I159" i="57"/>
  <c r="K147" i="57"/>
  <c r="L147" i="57"/>
  <c r="N147" i="57"/>
  <c r="O147" i="57"/>
  <c r="P147" i="57"/>
  <c r="N144" i="57"/>
  <c r="O144" i="57"/>
  <c r="P144" i="57"/>
  <c r="K96" i="57"/>
  <c r="K95" i="57" s="1"/>
  <c r="K94" i="57" s="1"/>
  <c r="L96" i="57"/>
  <c r="L95" i="57" s="1"/>
  <c r="L94" i="57" s="1"/>
  <c r="N96" i="57"/>
  <c r="N95" i="57" s="1"/>
  <c r="N94" i="57" s="1"/>
  <c r="O96" i="57"/>
  <c r="O95" i="57" s="1"/>
  <c r="O94" i="57" s="1"/>
  <c r="P96" i="57"/>
  <c r="P95" i="57" s="1"/>
  <c r="P94" i="57" s="1"/>
  <c r="L81" i="57"/>
  <c r="N81" i="57"/>
  <c r="O81" i="57"/>
  <c r="P81" i="57"/>
  <c r="L52" i="57"/>
  <c r="L51" i="57" s="1"/>
  <c r="L41" i="57" s="1"/>
  <c r="N52" i="57"/>
  <c r="N51" i="57" s="1"/>
  <c r="N41" i="57" s="1"/>
  <c r="O52" i="57"/>
  <c r="O51" i="57" s="1"/>
  <c r="O41" i="57" s="1"/>
  <c r="P52" i="57"/>
  <c r="P51" i="57" s="1"/>
  <c r="P41" i="57" s="1"/>
  <c r="N634" i="57"/>
  <c r="O634" i="57"/>
  <c r="P634" i="57"/>
  <c r="P635" i="57"/>
  <c r="N642" i="57"/>
  <c r="O642" i="57"/>
  <c r="P642" i="57"/>
  <c r="N643" i="57"/>
  <c r="O643" i="57"/>
  <c r="P643" i="57"/>
  <c r="N650" i="57"/>
  <c r="O650" i="57"/>
  <c r="P650" i="57"/>
  <c r="N651" i="57"/>
  <c r="O651" i="57"/>
  <c r="P651" i="57"/>
  <c r="L637" i="57" l="1"/>
  <c r="L359" i="57" s="1"/>
  <c r="E17" i="48"/>
  <c r="L372" i="57"/>
  <c r="D172" i="54"/>
  <c r="N632" i="57"/>
  <c r="L650" i="57"/>
  <c r="L382" i="57"/>
  <c r="L384" i="57"/>
  <c r="O632" i="57"/>
  <c r="O17" i="57"/>
  <c r="P632" i="57"/>
  <c r="L658" i="57"/>
  <c r="P633" i="57"/>
  <c r="N17" i="57"/>
  <c r="O143" i="57"/>
  <c r="P17" i="57"/>
  <c r="L17" i="57"/>
  <c r="N143" i="57"/>
  <c r="P143" i="57"/>
  <c r="E19" i="54"/>
  <c r="C16" i="30"/>
  <c r="L472" i="57" s="1"/>
  <c r="L194" i="57" s="1"/>
  <c r="C32" i="26"/>
  <c r="C34" i="27"/>
  <c r="L480" i="57" s="1"/>
  <c r="L202" i="57" s="1"/>
  <c r="C9" i="33"/>
  <c r="E50" i="54"/>
  <c r="D103" i="54"/>
  <c r="C23" i="19"/>
  <c r="C12" i="7"/>
  <c r="C30" i="18"/>
  <c r="C42" i="24"/>
  <c r="L669" i="57" s="1"/>
  <c r="L391" i="57" s="1"/>
  <c r="M13" i="47"/>
  <c r="H13" i="47"/>
  <c r="C28" i="47" s="1"/>
  <c r="C13" i="47"/>
  <c r="E28" i="47" s="1"/>
  <c r="D23" i="54" s="1"/>
  <c r="L646" i="57"/>
  <c r="L368" i="57" s="1"/>
  <c r="L649" i="57"/>
  <c r="L371" i="57" s="1"/>
  <c r="L647" i="57"/>
  <c r="L369" i="57" s="1"/>
  <c r="L645" i="57"/>
  <c r="L367" i="57" s="1"/>
  <c r="M17" i="48"/>
  <c r="L641" i="57" s="1"/>
  <c r="D146" i="54"/>
  <c r="D145" i="54" s="1"/>
  <c r="C11" i="21"/>
  <c r="L557" i="57" s="1"/>
  <c r="L279" i="57" s="1"/>
  <c r="D86" i="54"/>
  <c r="L515" i="57"/>
  <c r="L501" i="57" s="1"/>
  <c r="D25" i="60"/>
  <c r="C18" i="60"/>
  <c r="C21" i="60" s="1"/>
  <c r="C7" i="60"/>
  <c r="C10" i="60" s="1"/>
  <c r="L636" i="57" l="1"/>
  <c r="L358" i="57" s="1"/>
  <c r="D171" i="54"/>
  <c r="H7" i="61"/>
  <c r="E23" i="54"/>
  <c r="E22" i="54" s="1"/>
  <c r="E21" i="54" s="1"/>
  <c r="D21" i="54"/>
  <c r="D85" i="54"/>
  <c r="D73" i="54" s="1"/>
  <c r="D74" i="54"/>
  <c r="L655" i="57"/>
  <c r="L377" i="57" s="1"/>
  <c r="D190" i="54"/>
  <c r="L657" i="57"/>
  <c r="L379" i="57" s="1"/>
  <c r="D192" i="54"/>
  <c r="D176" i="54"/>
  <c r="D175" i="54" s="1"/>
  <c r="D126" i="54"/>
  <c r="E126" i="54" s="1"/>
  <c r="L653" i="57"/>
  <c r="L375" i="57" s="1"/>
  <c r="D188" i="54"/>
  <c r="L670" i="57"/>
  <c r="L392" i="57" s="1"/>
  <c r="L671" i="57"/>
  <c r="L393" i="57" s="1"/>
  <c r="D72" i="54"/>
  <c r="D71" i="54" s="1"/>
  <c r="L496" i="57"/>
  <c r="L380" i="57"/>
  <c r="E9" i="33"/>
  <c r="L453" i="57" s="1"/>
  <c r="L452" i="57"/>
  <c r="D228" i="54"/>
  <c r="D227" i="54" s="1"/>
  <c r="L702" i="57"/>
  <c r="L416" i="57" s="1"/>
  <c r="L701" i="57"/>
  <c r="L415" i="57" s="1"/>
  <c r="D226" i="54"/>
  <c r="D225" i="54" s="1"/>
  <c r="L700" i="57"/>
  <c r="L414" i="57" s="1"/>
  <c r="D224" i="54"/>
  <c r="D223" i="54" s="1"/>
  <c r="L698" i="57"/>
  <c r="L365" i="57"/>
  <c r="L237" i="57"/>
  <c r="L223" i="57" s="1"/>
  <c r="L635" i="57"/>
  <c r="L363" i="57"/>
  <c r="L357" i="57" s="1"/>
  <c r="L385" i="57"/>
  <c r="L381" i="57" s="1"/>
  <c r="L659" i="57"/>
  <c r="D46" i="54"/>
  <c r="D204" i="54"/>
  <c r="D203" i="54" s="1"/>
  <c r="L643" i="57"/>
  <c r="L648" i="57"/>
  <c r="L370" i="57" s="1"/>
  <c r="D184" i="54"/>
  <c r="D183" i="54" s="1"/>
  <c r="D182" i="54"/>
  <c r="D181" i="54" s="1"/>
  <c r="L644" i="57"/>
  <c r="L366" i="57" s="1"/>
  <c r="D180" i="54"/>
  <c r="D179" i="54" s="1"/>
  <c r="D206" i="54"/>
  <c r="D205" i="54" s="1"/>
  <c r="L373" i="57" l="1"/>
  <c r="L355" i="57" s="1"/>
  <c r="D125" i="54"/>
  <c r="L651" i="57"/>
  <c r="L633" i="57" s="1"/>
  <c r="L218" i="57"/>
  <c r="L206" i="57" s="1"/>
  <c r="L484" i="57"/>
  <c r="L174" i="57"/>
  <c r="L175" i="57"/>
  <c r="L696" i="57"/>
  <c r="L694" i="57" s="1"/>
  <c r="L692" i="57" s="1"/>
  <c r="L412" i="57"/>
  <c r="L410" i="57" s="1"/>
  <c r="L408" i="57" s="1"/>
  <c r="L406" i="57" s="1"/>
  <c r="L364" i="57"/>
  <c r="D64" i="54"/>
  <c r="L642" i="57"/>
  <c r="L668" i="57"/>
  <c r="D63" i="54" l="1"/>
  <c r="L482" i="57" s="1"/>
  <c r="L204" i="57" s="1"/>
  <c r="L483" i="57"/>
  <c r="L205" i="57" s="1"/>
  <c r="L390" i="57"/>
  <c r="D110" i="54"/>
  <c r="D109" i="54" s="1"/>
  <c r="L541" i="57"/>
  <c r="D45" i="54"/>
  <c r="E46" i="54"/>
  <c r="K453" i="57" s="1"/>
  <c r="N453" i="57" l="1"/>
  <c r="M453" i="57"/>
  <c r="K450" i="68"/>
  <c r="U450" i="68" s="1"/>
  <c r="L263" i="57"/>
  <c r="O453" i="57" l="1"/>
  <c r="N175" i="57"/>
  <c r="Q450" i="68"/>
  <c r="Q172" i="68" s="1"/>
  <c r="U172" i="68"/>
  <c r="M450" i="68"/>
  <c r="K172" i="68"/>
  <c r="M486" i="57"/>
  <c r="M487" i="57"/>
  <c r="M488" i="57"/>
  <c r="M489" i="57"/>
  <c r="M490" i="57"/>
  <c r="M491" i="57"/>
  <c r="M492" i="57"/>
  <c r="M493" i="57"/>
  <c r="M494" i="57"/>
  <c r="M495" i="57"/>
  <c r="M498" i="57"/>
  <c r="M499" i="57"/>
  <c r="M516" i="57"/>
  <c r="M517" i="57"/>
  <c r="M61" i="57"/>
  <c r="M62" i="57"/>
  <c r="M63" i="57"/>
  <c r="M64" i="57"/>
  <c r="M65" i="57"/>
  <c r="M66" i="57"/>
  <c r="M67" i="57"/>
  <c r="M68" i="57"/>
  <c r="M69" i="57"/>
  <c r="M70" i="57"/>
  <c r="M71" i="57"/>
  <c r="M72" i="57"/>
  <c r="M73" i="57"/>
  <c r="M75" i="57"/>
  <c r="M76" i="57"/>
  <c r="M77" i="57"/>
  <c r="M78" i="57"/>
  <c r="M79" i="57"/>
  <c r="M80" i="57"/>
  <c r="M82" i="57"/>
  <c r="M84" i="57"/>
  <c r="M85" i="57"/>
  <c r="M86" i="57"/>
  <c r="M87" i="57"/>
  <c r="M88" i="57"/>
  <c r="M89" i="57"/>
  <c r="M90" i="57"/>
  <c r="M91" i="57"/>
  <c r="M92" i="57"/>
  <c r="M93" i="57"/>
  <c r="M119" i="57"/>
  <c r="M120" i="57"/>
  <c r="M121" i="57"/>
  <c r="M122" i="57"/>
  <c r="M123" i="57"/>
  <c r="M124" i="57"/>
  <c r="M125" i="57"/>
  <c r="M126" i="57"/>
  <c r="M127" i="57"/>
  <c r="M128" i="57"/>
  <c r="M129" i="57"/>
  <c r="M130" i="57"/>
  <c r="M131" i="57"/>
  <c r="M132" i="57"/>
  <c r="M133" i="57"/>
  <c r="M134" i="57"/>
  <c r="M135" i="57"/>
  <c r="M136" i="57"/>
  <c r="M137" i="57"/>
  <c r="M138" i="57"/>
  <c r="M139" i="57"/>
  <c r="M140" i="57"/>
  <c r="M141" i="57"/>
  <c r="M142" i="57"/>
  <c r="P453" i="57" l="1"/>
  <c r="P175" i="57" s="1"/>
  <c r="O175" i="57"/>
  <c r="M172" i="68"/>
  <c r="I6" i="58" l="1"/>
  <c r="O635" i="57" l="1"/>
  <c r="O633" i="57" s="1"/>
  <c r="N635" i="57"/>
  <c r="N633" i="57" s="1"/>
  <c r="I666" i="57" l="1"/>
  <c r="I667" i="57"/>
  <c r="H404" i="57"/>
  <c r="H403" i="57"/>
  <c r="H666" i="57"/>
  <c r="H667" i="57"/>
  <c r="M6" i="58"/>
  <c r="C14" i="58" s="1"/>
  <c r="E14" i="58" l="1"/>
  <c r="E17" i="58"/>
  <c r="C19" i="58" l="1"/>
  <c r="E19" i="58" s="1"/>
  <c r="L681" i="57" s="1"/>
  <c r="C36" i="11"/>
  <c r="D124" i="54" l="1"/>
  <c r="D123" i="54" s="1"/>
  <c r="L555" i="57"/>
  <c r="L277" i="57" s="1"/>
  <c r="L403" i="57"/>
  <c r="L388" i="57" s="1"/>
  <c r="L666" i="57"/>
  <c r="L682" i="57"/>
  <c r="D208" i="54"/>
  <c r="L667" i="57" l="1"/>
  <c r="L404" i="57"/>
  <c r="L389" i="57" s="1"/>
  <c r="D207" i="54"/>
  <c r="E207" i="54" s="1"/>
  <c r="E208" i="54"/>
  <c r="K221" i="57"/>
  <c r="M221" i="57" s="1"/>
  <c r="K220" i="57"/>
  <c r="M220" i="57" s="1"/>
  <c r="K191" i="57"/>
  <c r="M191" i="57" s="1"/>
  <c r="K190" i="57"/>
  <c r="M190" i="57" s="1"/>
  <c r="K189" i="57"/>
  <c r="M189" i="57" s="1"/>
  <c r="K188" i="57"/>
  <c r="M188" i="57" s="1"/>
  <c r="K187" i="57"/>
  <c r="M187" i="57" s="1"/>
  <c r="K186" i="57"/>
  <c r="M186" i="57" s="1"/>
  <c r="K185" i="57"/>
  <c r="M185" i="57" s="1"/>
  <c r="K184" i="57"/>
  <c r="M184" i="57" s="1"/>
  <c r="K183" i="57"/>
  <c r="M183" i="57" s="1"/>
  <c r="K182" i="57"/>
  <c r="M182" i="57" s="1"/>
  <c r="K181" i="57"/>
  <c r="M181" i="57" s="1"/>
  <c r="K180" i="57"/>
  <c r="M180" i="57" s="1"/>
  <c r="K179" i="57"/>
  <c r="M179" i="57" s="1"/>
  <c r="K178" i="57"/>
  <c r="M178" i="57" s="1"/>
  <c r="K177" i="57"/>
  <c r="M177" i="57" s="1"/>
  <c r="K176" i="57"/>
  <c r="M176" i="57" s="1"/>
  <c r="I695" i="57"/>
  <c r="I693" i="57" s="1"/>
  <c r="I691" i="57" s="1"/>
  <c r="I696" i="57"/>
  <c r="I694" i="57" s="1"/>
  <c r="I692" i="57" s="1"/>
  <c r="I650" i="57"/>
  <c r="I651" i="57"/>
  <c r="I642" i="57"/>
  <c r="I643" i="57"/>
  <c r="I634" i="57"/>
  <c r="I635" i="57"/>
  <c r="I628" i="57"/>
  <c r="N628" i="57"/>
  <c r="O628" i="57"/>
  <c r="O624" i="57" s="1"/>
  <c r="P628" i="57"/>
  <c r="P624" i="57" s="1"/>
  <c r="I629" i="57"/>
  <c r="I625" i="57" s="1"/>
  <c r="N629" i="57"/>
  <c r="N625" i="57" s="1"/>
  <c r="O629" i="57"/>
  <c r="O625" i="57" s="1"/>
  <c r="P629" i="57"/>
  <c r="P625" i="57" s="1"/>
  <c r="I624" i="57"/>
  <c r="N624" i="57"/>
  <c r="I616" i="57"/>
  <c r="I614" i="57" s="1"/>
  <c r="N616" i="57"/>
  <c r="N614" i="57" s="1"/>
  <c r="O616" i="57"/>
  <c r="O614" i="57" s="1"/>
  <c r="P616" i="57"/>
  <c r="P614" i="57" s="1"/>
  <c r="I617" i="57"/>
  <c r="I615" i="57" s="1"/>
  <c r="N617" i="57"/>
  <c r="N615" i="57" s="1"/>
  <c r="O617" i="57"/>
  <c r="O615" i="57" s="1"/>
  <c r="P617" i="57"/>
  <c r="P615" i="57" s="1"/>
  <c r="I566" i="57"/>
  <c r="I567" i="57"/>
  <c r="I550" i="57"/>
  <c r="I551" i="57"/>
  <c r="I544" i="57"/>
  <c r="I520" i="57"/>
  <c r="I521" i="57"/>
  <c r="I484" i="57"/>
  <c r="I485" i="57"/>
  <c r="I96" i="57"/>
  <c r="I95" i="57" s="1"/>
  <c r="I94" i="57" s="1"/>
  <c r="I81" i="57"/>
  <c r="I52" i="57"/>
  <c r="I51" i="57" s="1"/>
  <c r="I41" i="57" s="1"/>
  <c r="H147" i="57"/>
  <c r="H144" i="57"/>
  <c r="I147" i="57"/>
  <c r="I448" i="57" l="1"/>
  <c r="I449" i="57"/>
  <c r="I519" i="57"/>
  <c r="I633" i="57"/>
  <c r="K682" i="57"/>
  <c r="K673" i="57"/>
  <c r="K681" i="57"/>
  <c r="K672" i="57"/>
  <c r="I144" i="57"/>
  <c r="I143" i="57" s="1"/>
  <c r="I17" i="57"/>
  <c r="I632" i="57"/>
  <c r="I518" i="57"/>
  <c r="E15" i="54"/>
  <c r="K83" i="57" s="1"/>
  <c r="E6" i="56"/>
  <c r="F6" i="56" s="1"/>
  <c r="H6" i="56" s="1"/>
  <c r="J6" i="56" s="1"/>
  <c r="E4" i="56"/>
  <c r="F4" i="56" s="1"/>
  <c r="H4" i="56" s="1"/>
  <c r="J4" i="56" s="1"/>
  <c r="I446" i="57" l="1"/>
  <c r="I444" i="57" s="1"/>
  <c r="I447" i="57"/>
  <c r="I445" i="57" s="1"/>
  <c r="K679" i="68"/>
  <c r="N682" i="57"/>
  <c r="M682" i="57"/>
  <c r="N672" i="57"/>
  <c r="O672" i="57" s="1"/>
  <c r="P672" i="57" s="1"/>
  <c r="M672" i="57"/>
  <c r="K678" i="68"/>
  <c r="N681" i="57"/>
  <c r="M681" i="57"/>
  <c r="N673" i="57"/>
  <c r="O673" i="57" s="1"/>
  <c r="P673" i="57" s="1"/>
  <c r="M673" i="57"/>
  <c r="U679" i="68"/>
  <c r="K401" i="68"/>
  <c r="K400" i="68"/>
  <c r="U678" i="68"/>
  <c r="K403" i="57"/>
  <c r="M403" i="57" s="1"/>
  <c r="K80" i="68"/>
  <c r="M83" i="57"/>
  <c r="M81" i="57" s="1"/>
  <c r="K404" i="57"/>
  <c r="M404" i="57" s="1"/>
  <c r="K81" i="57"/>
  <c r="J7" i="56"/>
  <c r="E13" i="54"/>
  <c r="K60" i="57" s="1"/>
  <c r="K703" i="57"/>
  <c r="M703" i="57" s="1"/>
  <c r="K704" i="57"/>
  <c r="M704" i="57" s="1"/>
  <c r="K705" i="57"/>
  <c r="M705" i="57" s="1"/>
  <c r="K706" i="57"/>
  <c r="M706" i="57" s="1"/>
  <c r="K707" i="57"/>
  <c r="M707" i="57" s="1"/>
  <c r="K708" i="57"/>
  <c r="M708" i="57" s="1"/>
  <c r="K709" i="57"/>
  <c r="M709" i="57" s="1"/>
  <c r="K710" i="57"/>
  <c r="M710" i="57" s="1"/>
  <c r="K711" i="57"/>
  <c r="M711" i="57" s="1"/>
  <c r="K712" i="57"/>
  <c r="M712" i="57" s="1"/>
  <c r="K713" i="57"/>
  <c r="M713" i="57" s="1"/>
  <c r="K714" i="57"/>
  <c r="M714" i="57" s="1"/>
  <c r="K715" i="57"/>
  <c r="M715" i="57" s="1"/>
  <c r="K716" i="57"/>
  <c r="M716" i="57" s="1"/>
  <c r="K717" i="57"/>
  <c r="M717" i="57" s="1"/>
  <c r="K718" i="57"/>
  <c r="M718" i="57" s="1"/>
  <c r="K719" i="57"/>
  <c r="M719" i="57" s="1"/>
  <c r="K720" i="57"/>
  <c r="M720" i="57" s="1"/>
  <c r="K721" i="57"/>
  <c r="M721" i="57" s="1"/>
  <c r="K722" i="57"/>
  <c r="M722" i="57" s="1"/>
  <c r="K723" i="57"/>
  <c r="M723" i="57" s="1"/>
  <c r="K724" i="57"/>
  <c r="M724" i="57" s="1"/>
  <c r="K725" i="57"/>
  <c r="M725" i="57" s="1"/>
  <c r="K726" i="57"/>
  <c r="M726" i="57" s="1"/>
  <c r="D154" i="54"/>
  <c r="O681" i="57" l="1"/>
  <c r="N403" i="57"/>
  <c r="O682" i="57"/>
  <c r="N404" i="57"/>
  <c r="Q679" i="68"/>
  <c r="Q401" i="68" s="1"/>
  <c r="U401" i="68"/>
  <c r="Q678" i="68"/>
  <c r="Q400" i="68" s="1"/>
  <c r="U400" i="68"/>
  <c r="K57" i="68"/>
  <c r="M60" i="57"/>
  <c r="K78" i="68"/>
  <c r="M80" i="68"/>
  <c r="M78" i="68" s="1"/>
  <c r="K52" i="57"/>
  <c r="M52" i="57" s="1"/>
  <c r="P117" i="57"/>
  <c r="P98" i="57" s="1"/>
  <c r="P16" i="57" s="1"/>
  <c r="I117" i="57"/>
  <c r="H416" i="57"/>
  <c r="H415" i="57"/>
  <c r="H414" i="57"/>
  <c r="H413" i="57"/>
  <c r="H412" i="57"/>
  <c r="H411" i="57"/>
  <c r="H393" i="57"/>
  <c r="H392" i="57"/>
  <c r="H391" i="57"/>
  <c r="H390" i="57"/>
  <c r="H387" i="57"/>
  <c r="H386" i="57"/>
  <c r="H385" i="57"/>
  <c r="H384" i="57"/>
  <c r="H383" i="57"/>
  <c r="H382" i="57"/>
  <c r="H379" i="57"/>
  <c r="H378" i="57"/>
  <c r="H377" i="57"/>
  <c r="H376" i="57"/>
  <c r="H375" i="57"/>
  <c r="H374" i="57"/>
  <c r="H371" i="57"/>
  <c r="H370" i="57"/>
  <c r="H369" i="57"/>
  <c r="H368" i="57"/>
  <c r="H367" i="57"/>
  <c r="H366" i="57"/>
  <c r="H363" i="57"/>
  <c r="H362" i="57"/>
  <c r="H361" i="57"/>
  <c r="H360" i="57"/>
  <c r="H359" i="57"/>
  <c r="H358" i="57"/>
  <c r="H353" i="57"/>
  <c r="H351" i="57" s="1"/>
  <c r="H352" i="57"/>
  <c r="H350" i="57" s="1"/>
  <c r="H349" i="57"/>
  <c r="H348" i="57"/>
  <c r="H341" i="57"/>
  <c r="H342" i="57"/>
  <c r="H343" i="57"/>
  <c r="H344" i="57"/>
  <c r="H345" i="57"/>
  <c r="H340" i="57"/>
  <c r="H291" i="57"/>
  <c r="H292" i="57"/>
  <c r="H293" i="57"/>
  <c r="H294" i="57"/>
  <c r="H295" i="57"/>
  <c r="H296" i="57"/>
  <c r="H297" i="57"/>
  <c r="H298" i="57"/>
  <c r="H299" i="57"/>
  <c r="H300" i="57"/>
  <c r="H301" i="57"/>
  <c r="H290" i="57"/>
  <c r="H278" i="57"/>
  <c r="H279" i="57"/>
  <c r="H280" i="57"/>
  <c r="H281" i="57"/>
  <c r="H282" i="57"/>
  <c r="H283" i="57"/>
  <c r="H284" i="57"/>
  <c r="H285" i="57"/>
  <c r="H286" i="57"/>
  <c r="H287" i="57"/>
  <c r="H275" i="57"/>
  <c r="H276" i="57"/>
  <c r="H277" i="57"/>
  <c r="H274" i="57"/>
  <c r="H269" i="57"/>
  <c r="H270" i="57"/>
  <c r="H271" i="57"/>
  <c r="H268" i="57"/>
  <c r="H248" i="57"/>
  <c r="H249" i="57"/>
  <c r="H250" i="57"/>
  <c r="H251" i="57"/>
  <c r="H252" i="57"/>
  <c r="H253" i="57"/>
  <c r="H254" i="57"/>
  <c r="H255" i="57"/>
  <c r="H256" i="57"/>
  <c r="H257" i="57"/>
  <c r="H258" i="57"/>
  <c r="H259" i="57"/>
  <c r="H260" i="57"/>
  <c r="H261" i="57"/>
  <c r="H262" i="57"/>
  <c r="H263" i="57"/>
  <c r="H264" i="57"/>
  <c r="H265" i="57"/>
  <c r="H245" i="57"/>
  <c r="H246" i="57"/>
  <c r="H247" i="57"/>
  <c r="H244" i="57"/>
  <c r="H237" i="57"/>
  <c r="H223" i="57" s="1"/>
  <c r="H236" i="57"/>
  <c r="H222" i="57" s="1"/>
  <c r="H219" i="57"/>
  <c r="H207" i="57" s="1"/>
  <c r="H220" i="57"/>
  <c r="H221" i="57"/>
  <c r="H218" i="57"/>
  <c r="H206" i="57" s="1"/>
  <c r="H203" i="57"/>
  <c r="H204" i="57"/>
  <c r="H205" i="57"/>
  <c r="H175" i="57"/>
  <c r="H176" i="57"/>
  <c r="H177" i="57"/>
  <c r="H178" i="57"/>
  <c r="H179" i="57"/>
  <c r="H180" i="57"/>
  <c r="H181" i="57"/>
  <c r="H182" i="57"/>
  <c r="H183" i="57"/>
  <c r="H184" i="57"/>
  <c r="H185" i="57"/>
  <c r="H186" i="57"/>
  <c r="H187" i="57"/>
  <c r="H188" i="57"/>
  <c r="H189" i="57"/>
  <c r="H190" i="57"/>
  <c r="H191" i="57"/>
  <c r="H192" i="57"/>
  <c r="H193" i="57"/>
  <c r="H194" i="57"/>
  <c r="H195" i="57"/>
  <c r="H196" i="57"/>
  <c r="H197" i="57"/>
  <c r="H198" i="57"/>
  <c r="H199" i="57"/>
  <c r="H200" i="57"/>
  <c r="H201" i="57"/>
  <c r="H202" i="57"/>
  <c r="H174" i="57"/>
  <c r="H696" i="57"/>
  <c r="H694" i="57" s="1"/>
  <c r="H692" i="57" s="1"/>
  <c r="H695" i="57"/>
  <c r="H693" i="57" s="1"/>
  <c r="H691" i="57" s="1"/>
  <c r="H659" i="57"/>
  <c r="H651" i="57"/>
  <c r="H650" i="57"/>
  <c r="H643" i="57"/>
  <c r="H642" i="57"/>
  <c r="H635" i="57"/>
  <c r="H634" i="57"/>
  <c r="H629" i="57"/>
  <c r="H625" i="57" s="1"/>
  <c r="H628" i="57"/>
  <c r="H624" i="57" s="1"/>
  <c r="H617" i="57"/>
  <c r="H615" i="57" s="1"/>
  <c r="H616" i="57"/>
  <c r="H614" i="57" s="1"/>
  <c r="H567" i="57"/>
  <c r="H566" i="57"/>
  <c r="H551" i="57"/>
  <c r="H550" i="57"/>
  <c r="H545" i="57"/>
  <c r="H544" i="57"/>
  <c r="H521" i="57"/>
  <c r="H520" i="57"/>
  <c r="H501" i="57"/>
  <c r="H500" i="57"/>
  <c r="H485" i="57"/>
  <c r="H484" i="57"/>
  <c r="H451" i="57"/>
  <c r="H450" i="57"/>
  <c r="H96" i="57"/>
  <c r="H95" i="57" s="1"/>
  <c r="H94" i="57" s="1"/>
  <c r="H143" i="57"/>
  <c r="H117" i="57"/>
  <c r="H98" i="57" s="1"/>
  <c r="H81" i="57"/>
  <c r="P682" i="57" l="1"/>
  <c r="P404" i="57" s="1"/>
  <c r="O404" i="57"/>
  <c r="P681" i="57"/>
  <c r="P403" i="57" s="1"/>
  <c r="O403" i="57"/>
  <c r="M57" i="68"/>
  <c r="M49" i="68" s="1"/>
  <c r="K49" i="68"/>
  <c r="K51" i="57"/>
  <c r="K17" i="57"/>
  <c r="M17" i="57" s="1"/>
  <c r="O117" i="57"/>
  <c r="O98" i="57" s="1"/>
  <c r="O16" i="57" s="1"/>
  <c r="N117" i="57"/>
  <c r="N98" i="57" s="1"/>
  <c r="N16" i="57" s="1"/>
  <c r="H409" i="57"/>
  <c r="H407" i="57" s="1"/>
  <c r="H405" i="57" s="1"/>
  <c r="H518" i="57"/>
  <c r="H266" i="57"/>
  <c r="H519" i="57"/>
  <c r="H267" i="57"/>
  <c r="H273" i="57"/>
  <c r="H357" i="57"/>
  <c r="H410" i="57"/>
  <c r="H408" i="57" s="1"/>
  <c r="H406" i="57" s="1"/>
  <c r="I98" i="57"/>
  <c r="H373" i="57"/>
  <c r="H388" i="57"/>
  <c r="H449" i="57"/>
  <c r="H389" i="57"/>
  <c r="H356" i="57"/>
  <c r="H365" i="57"/>
  <c r="H289" i="57"/>
  <c r="H339" i="57"/>
  <c r="H337" i="57" s="1"/>
  <c r="H347" i="57"/>
  <c r="H381" i="57"/>
  <c r="H272" i="57"/>
  <c r="H288" i="57"/>
  <c r="H338" i="57"/>
  <c r="H336" i="57" s="1"/>
  <c r="H346" i="57"/>
  <c r="H364" i="57"/>
  <c r="H372" i="57"/>
  <c r="H380" i="57"/>
  <c r="H243" i="57"/>
  <c r="H242" i="57"/>
  <c r="H17" i="57"/>
  <c r="H173" i="57"/>
  <c r="H171" i="57" s="1"/>
  <c r="H448" i="57"/>
  <c r="H172" i="57"/>
  <c r="H170" i="57" s="1"/>
  <c r="H632" i="57"/>
  <c r="H633" i="57"/>
  <c r="K41" i="57" l="1"/>
  <c r="M41" i="57" s="1"/>
  <c r="M51" i="57"/>
  <c r="K48" i="68"/>
  <c r="K38" i="68" s="1"/>
  <c r="K14" i="68"/>
  <c r="M14" i="68"/>
  <c r="M48" i="68"/>
  <c r="M38" i="68" s="1"/>
  <c r="H241" i="57"/>
  <c r="H447" i="57"/>
  <c r="H445" i="57" s="1"/>
  <c r="H240" i="57"/>
  <c r="H354" i="57"/>
  <c r="H355" i="57"/>
  <c r="H446" i="57"/>
  <c r="H444" i="57" s="1"/>
  <c r="H16" i="57"/>
  <c r="H168" i="57" l="1"/>
  <c r="H166" i="57" s="1"/>
  <c r="H169" i="57"/>
  <c r="H167" i="57" s="1"/>
  <c r="K6" i="3"/>
  <c r="K7" i="3"/>
  <c r="K8" i="3"/>
  <c r="K11" i="3"/>
  <c r="K12" i="3"/>
  <c r="K5" i="3"/>
  <c r="K25" i="3" l="1"/>
  <c r="L540" i="57" s="1"/>
  <c r="L262" i="57" s="1"/>
  <c r="C41" i="6"/>
  <c r="D36" i="45"/>
  <c r="L575" i="57" s="1"/>
  <c r="L297" i="57" s="1"/>
  <c r="C40" i="8"/>
  <c r="L543" i="57" s="1"/>
  <c r="L265" i="57" s="1"/>
  <c r="C56" i="9"/>
  <c r="L533" i="57" s="1"/>
  <c r="L255" i="57" s="1"/>
  <c r="C35" i="20"/>
  <c r="L528" i="57" s="1"/>
  <c r="L250" i="57" s="1"/>
  <c r="C58" i="16"/>
  <c r="L526" i="57" s="1"/>
  <c r="L248" i="57" s="1"/>
  <c r="E125" i="54"/>
  <c r="K556" i="57" s="1"/>
  <c r="N556" i="57" s="1"/>
  <c r="E227" i="54"/>
  <c r="K701" i="57" s="1"/>
  <c r="K664" i="57"/>
  <c r="M664" i="57" s="1"/>
  <c r="E115" i="54"/>
  <c r="K546" i="57" s="1"/>
  <c r="E107" i="54"/>
  <c r="K538" i="57" s="1"/>
  <c r="E103" i="54"/>
  <c r="K534" i="57" s="1"/>
  <c r="N278" i="57" l="1"/>
  <c r="O556" i="57"/>
  <c r="N538" i="57"/>
  <c r="M538" i="57"/>
  <c r="N534" i="57"/>
  <c r="M534" i="57"/>
  <c r="N701" i="57"/>
  <c r="M701" i="57"/>
  <c r="K698" i="68"/>
  <c r="U698" i="68" s="1"/>
  <c r="K260" i="57"/>
  <c r="M260" i="57" s="1"/>
  <c r="K278" i="57"/>
  <c r="M278" i="57" s="1"/>
  <c r="M556" i="57"/>
  <c r="K256" i="57"/>
  <c r="M256" i="57" s="1"/>
  <c r="K660" i="57"/>
  <c r="K662" i="57"/>
  <c r="D148" i="54"/>
  <c r="D147" i="54" s="1"/>
  <c r="L579" i="57"/>
  <c r="L301" i="57" s="1"/>
  <c r="L574" i="57"/>
  <c r="L296" i="57" s="1"/>
  <c r="D144" i="54"/>
  <c r="D143" i="54" s="1"/>
  <c r="D112" i="54"/>
  <c r="D111" i="54" s="1"/>
  <c r="D102" i="54"/>
  <c r="D101" i="54" s="1"/>
  <c r="L529" i="57"/>
  <c r="L251" i="57" s="1"/>
  <c r="D98" i="54"/>
  <c r="D97" i="54" s="1"/>
  <c r="D96" i="54"/>
  <c r="D95" i="54" s="1"/>
  <c r="K268" i="57"/>
  <c r="M268" i="57" s="1"/>
  <c r="K386" i="57"/>
  <c r="M386" i="57" s="1"/>
  <c r="K415" i="57"/>
  <c r="M415" i="57" s="1"/>
  <c r="L527" i="57"/>
  <c r="L249" i="57" s="1"/>
  <c r="E145" i="54"/>
  <c r="K576" i="57" s="1"/>
  <c r="L532" i="57"/>
  <c r="L254" i="57" s="1"/>
  <c r="K384" i="57" l="1"/>
  <c r="M384" i="57" s="1"/>
  <c r="M662" i="57"/>
  <c r="O701" i="57"/>
  <c r="N415" i="57"/>
  <c r="O538" i="57"/>
  <c r="N260" i="57"/>
  <c r="P556" i="57"/>
  <c r="P278" i="57" s="1"/>
  <c r="O278" i="57"/>
  <c r="K382" i="57"/>
  <c r="M382" i="57" s="1"/>
  <c r="M660" i="57"/>
  <c r="N576" i="57"/>
  <c r="M576" i="57"/>
  <c r="O534" i="57"/>
  <c r="N256" i="57"/>
  <c r="Q698" i="68"/>
  <c r="Q412" i="68" s="1"/>
  <c r="U412" i="68"/>
  <c r="K573" i="68"/>
  <c r="U573" i="68" s="1"/>
  <c r="M698" i="68"/>
  <c r="K412" i="68"/>
  <c r="K658" i="57"/>
  <c r="M658" i="57" s="1"/>
  <c r="E111" i="54"/>
  <c r="L542" i="57"/>
  <c r="L264" i="57" s="1"/>
  <c r="E147" i="54"/>
  <c r="L578" i="57"/>
  <c r="L300" i="57" s="1"/>
  <c r="E95" i="54"/>
  <c r="K526" i="57" s="1"/>
  <c r="E143" i="54"/>
  <c r="K574" i="57" s="1"/>
  <c r="E101" i="54"/>
  <c r="E97" i="54"/>
  <c r="K298" i="57"/>
  <c r="M298" i="57" s="1"/>
  <c r="K380" i="57"/>
  <c r="M380" i="57" s="1"/>
  <c r="C34" i="17"/>
  <c r="L531" i="57" s="1"/>
  <c r="L253" i="57" s="1"/>
  <c r="C43" i="29"/>
  <c r="L573" i="57" s="1"/>
  <c r="L295" i="57" s="1"/>
  <c r="D29" i="43"/>
  <c r="C51" i="1"/>
  <c r="L569" i="57" s="1"/>
  <c r="C48" i="22"/>
  <c r="C37" i="38"/>
  <c r="L571" i="57" s="1"/>
  <c r="L293" i="57" s="1"/>
  <c r="C32" i="15"/>
  <c r="E29" i="15"/>
  <c r="E191" i="54"/>
  <c r="K656" i="57" s="1"/>
  <c r="M656" i="57" s="1"/>
  <c r="E189" i="54"/>
  <c r="K654" i="57" s="1"/>
  <c r="M654" i="57" s="1"/>
  <c r="O17" i="48"/>
  <c r="E173" i="54"/>
  <c r="K638" i="57" s="1"/>
  <c r="M638" i="57" s="1"/>
  <c r="E183" i="54"/>
  <c r="K648" i="57" s="1"/>
  <c r="E181" i="54"/>
  <c r="O576" i="57" l="1"/>
  <c r="N298" i="57"/>
  <c r="P701" i="57"/>
  <c r="P415" i="57" s="1"/>
  <c r="O415" i="57"/>
  <c r="K645" i="68"/>
  <c r="U645" i="68" s="1"/>
  <c r="M648" i="57"/>
  <c r="N574" i="57"/>
  <c r="M574" i="57"/>
  <c r="N526" i="57"/>
  <c r="M526" i="57"/>
  <c r="P534" i="57"/>
  <c r="P256" i="57" s="1"/>
  <c r="O256" i="57"/>
  <c r="P538" i="57"/>
  <c r="P260" i="57" s="1"/>
  <c r="O260" i="57"/>
  <c r="K532" i="57"/>
  <c r="N532" i="57" s="1"/>
  <c r="G101" i="54"/>
  <c r="Q573" i="68"/>
  <c r="Q295" i="68" s="1"/>
  <c r="U295" i="68"/>
  <c r="K542" i="57"/>
  <c r="G111" i="54"/>
  <c r="K578" i="57"/>
  <c r="G147" i="54"/>
  <c r="K528" i="57"/>
  <c r="G97" i="54"/>
  <c r="K367" i="68"/>
  <c r="M573" i="68"/>
  <c r="M295" i="68" s="1"/>
  <c r="K295" i="68"/>
  <c r="K653" i="68"/>
  <c r="U653" i="68" s="1"/>
  <c r="K651" i="68"/>
  <c r="U651" i="68" s="1"/>
  <c r="K635" i="68"/>
  <c r="U635" i="68" s="1"/>
  <c r="E32" i="15"/>
  <c r="F29" i="15"/>
  <c r="F32" i="15" s="1"/>
  <c r="K571" i="68"/>
  <c r="U571" i="68" s="1"/>
  <c r="K525" i="68"/>
  <c r="U525" i="68" s="1"/>
  <c r="K523" i="68"/>
  <c r="U523" i="68" s="1"/>
  <c r="M412" i="68"/>
  <c r="K370" i="57"/>
  <c r="M370" i="57" s="1"/>
  <c r="D58" i="54"/>
  <c r="D57" i="54" s="1"/>
  <c r="L470" i="57"/>
  <c r="L525" i="57"/>
  <c r="L247" i="57" s="1"/>
  <c r="D94" i="54"/>
  <c r="D93" i="54" s="1"/>
  <c r="E93" i="54" s="1"/>
  <c r="K524" i="57" s="1"/>
  <c r="L524" i="57"/>
  <c r="L246" i="57" s="1"/>
  <c r="K300" i="57"/>
  <c r="M300" i="57" s="1"/>
  <c r="L291" i="57"/>
  <c r="L289" i="57" s="1"/>
  <c r="L567" i="57"/>
  <c r="D134" i="54"/>
  <c r="D133" i="54" s="1"/>
  <c r="L565" i="57"/>
  <c r="L287" i="57" s="1"/>
  <c r="E175" i="54"/>
  <c r="K606" i="57" s="1"/>
  <c r="M606" i="57" s="1"/>
  <c r="L640" i="57"/>
  <c r="K248" i="57"/>
  <c r="M248" i="57" s="1"/>
  <c r="K296" i="57"/>
  <c r="M296" i="57" s="1"/>
  <c r="D142" i="54"/>
  <c r="D141" i="54" s="1"/>
  <c r="D140" i="54"/>
  <c r="D139" i="54" s="1"/>
  <c r="D138" i="54"/>
  <c r="D137" i="54" s="1"/>
  <c r="D100" i="54"/>
  <c r="D99" i="54" s="1"/>
  <c r="K250" i="57"/>
  <c r="M250" i="57" s="1"/>
  <c r="K376" i="57"/>
  <c r="M376" i="57" s="1"/>
  <c r="K378" i="57"/>
  <c r="M378" i="57" s="1"/>
  <c r="E179" i="54"/>
  <c r="D177" i="54"/>
  <c r="D169" i="54"/>
  <c r="E171" i="54"/>
  <c r="K636" i="57" s="1"/>
  <c r="M636" i="57" s="1"/>
  <c r="K604" i="57"/>
  <c r="M604" i="57" s="1"/>
  <c r="K640" i="57"/>
  <c r="M640" i="57" s="1"/>
  <c r="E187" i="54"/>
  <c r="D185" i="54"/>
  <c r="K646" i="57"/>
  <c r="M646" i="57" s="1"/>
  <c r="K612" i="57"/>
  <c r="M612" i="57" s="1"/>
  <c r="L568" i="57"/>
  <c r="C39" i="36"/>
  <c r="L522" i="57"/>
  <c r="K254" i="57" l="1"/>
  <c r="M254" i="57" s="1"/>
  <c r="N524" i="57"/>
  <c r="M524" i="57"/>
  <c r="N528" i="57"/>
  <c r="M528" i="57"/>
  <c r="N542" i="57"/>
  <c r="M542" i="57"/>
  <c r="O532" i="57"/>
  <c r="N254" i="57"/>
  <c r="O574" i="57"/>
  <c r="N296" i="57"/>
  <c r="K264" i="57"/>
  <c r="M264" i="57" s="1"/>
  <c r="K529" i="68"/>
  <c r="U529" i="68" s="1"/>
  <c r="Q529" i="68" s="1"/>
  <c r="Q251" i="68" s="1"/>
  <c r="K539" i="68"/>
  <c r="U539" i="68" s="1"/>
  <c r="U261" i="68" s="1"/>
  <c r="N578" i="57"/>
  <c r="M578" i="57"/>
  <c r="O526" i="57"/>
  <c r="N248" i="57"/>
  <c r="P576" i="57"/>
  <c r="P298" i="57" s="1"/>
  <c r="O298" i="57"/>
  <c r="M532" i="57"/>
  <c r="Q523" i="68"/>
  <c r="Q245" i="68" s="1"/>
  <c r="U245" i="68"/>
  <c r="U251" i="68"/>
  <c r="Q571" i="68"/>
  <c r="Q293" i="68" s="1"/>
  <c r="U293" i="68"/>
  <c r="Q635" i="68"/>
  <c r="Q357" i="68" s="1"/>
  <c r="U357" i="68"/>
  <c r="K575" i="68"/>
  <c r="U575" i="68" s="1"/>
  <c r="U247" i="68"/>
  <c r="Q525" i="68"/>
  <c r="K637" i="68"/>
  <c r="U637" i="68" s="1"/>
  <c r="Q645" i="68"/>
  <c r="Q367" i="68" s="1"/>
  <c r="U367" i="68"/>
  <c r="K375" i="68"/>
  <c r="M653" i="68"/>
  <c r="M375" i="68" s="1"/>
  <c r="M651" i="68"/>
  <c r="M373" i="68" s="1"/>
  <c r="K373" i="68"/>
  <c r="M635" i="68"/>
  <c r="M357" i="68" s="1"/>
  <c r="K357" i="68"/>
  <c r="K633" i="68"/>
  <c r="U633" i="68" s="1"/>
  <c r="K643" i="68"/>
  <c r="U643" i="68" s="1"/>
  <c r="K521" i="68"/>
  <c r="U521" i="68" s="1"/>
  <c r="K293" i="68"/>
  <c r="M571" i="68"/>
  <c r="M293" i="68" s="1"/>
  <c r="K251" i="68"/>
  <c r="M525" i="68"/>
  <c r="M247" i="68" s="1"/>
  <c r="K247" i="68"/>
  <c r="M523" i="68"/>
  <c r="M245" i="68" s="1"/>
  <c r="K245" i="68"/>
  <c r="D167" i="54"/>
  <c r="E139" i="54"/>
  <c r="L570" i="57"/>
  <c r="L292" i="57" s="1"/>
  <c r="E57" i="54"/>
  <c r="K470" i="57" s="1"/>
  <c r="L471" i="57"/>
  <c r="L193" i="57" s="1"/>
  <c r="L192" i="57"/>
  <c r="L172" i="57" s="1"/>
  <c r="L170" i="57" s="1"/>
  <c r="L450" i="57"/>
  <c r="L448" i="57" s="1"/>
  <c r="E141" i="54"/>
  <c r="L572" i="57"/>
  <c r="L294" i="57" s="1"/>
  <c r="E99" i="54"/>
  <c r="K530" i="57" s="1"/>
  <c r="L530" i="57"/>
  <c r="L252" i="57" s="1"/>
  <c r="K246" i="57"/>
  <c r="M246" i="57" s="1"/>
  <c r="L290" i="57"/>
  <c r="E225" i="54"/>
  <c r="L699" i="57"/>
  <c r="L413" i="57" s="1"/>
  <c r="L244" i="57"/>
  <c r="E133" i="54"/>
  <c r="L564" i="57"/>
  <c r="L286" i="57" s="1"/>
  <c r="D122" i="54"/>
  <c r="D121" i="54" s="1"/>
  <c r="L553" i="57"/>
  <c r="L634" i="57"/>
  <c r="L632" i="57" s="1"/>
  <c r="L362" i="57"/>
  <c r="L356" i="57" s="1"/>
  <c r="L354" i="57" s="1"/>
  <c r="K634" i="57"/>
  <c r="M634" i="57" s="1"/>
  <c r="L523" i="57"/>
  <c r="D92" i="54"/>
  <c r="D91" i="54" s="1"/>
  <c r="K362" i="57"/>
  <c r="M362" i="57" s="1"/>
  <c r="K360" i="57"/>
  <c r="M360" i="57" s="1"/>
  <c r="K368" i="57"/>
  <c r="M368" i="57" s="1"/>
  <c r="K602" i="57"/>
  <c r="M602" i="57" s="1"/>
  <c r="E169" i="54"/>
  <c r="E137" i="54"/>
  <c r="D135" i="54"/>
  <c r="L552" i="57"/>
  <c r="K652" i="57"/>
  <c r="M652" i="57" s="1"/>
  <c r="E185" i="54"/>
  <c r="K610" i="57"/>
  <c r="M610" i="57" s="1"/>
  <c r="K644" i="57"/>
  <c r="M644" i="57" s="1"/>
  <c r="E177" i="54"/>
  <c r="K608" i="57" s="1"/>
  <c r="M608" i="57" s="1"/>
  <c r="C51" i="23"/>
  <c r="C38" i="13"/>
  <c r="L537" i="57" s="1"/>
  <c r="L259" i="57" s="1"/>
  <c r="M539" i="68" l="1"/>
  <c r="M261" i="68" s="1"/>
  <c r="K261" i="68"/>
  <c r="Q539" i="68"/>
  <c r="Q261" i="68" s="1"/>
  <c r="M529" i="68"/>
  <c r="M251" i="68" s="1"/>
  <c r="O248" i="57"/>
  <c r="P526" i="57"/>
  <c r="P248" i="57" s="1"/>
  <c r="N470" i="57"/>
  <c r="M470" i="57"/>
  <c r="P532" i="57"/>
  <c r="P254" i="57" s="1"/>
  <c r="O254" i="57"/>
  <c r="O528" i="57"/>
  <c r="N250" i="57"/>
  <c r="O578" i="57"/>
  <c r="N300" i="57"/>
  <c r="N530" i="57"/>
  <c r="M530" i="57"/>
  <c r="P574" i="57"/>
  <c r="P296" i="57" s="1"/>
  <c r="O296" i="57"/>
  <c r="O542" i="57"/>
  <c r="N264" i="57"/>
  <c r="O524" i="57"/>
  <c r="N246" i="57"/>
  <c r="K564" i="57"/>
  <c r="K561" i="68" s="1"/>
  <c r="U561" i="68" s="1"/>
  <c r="G133" i="54"/>
  <c r="Q521" i="68"/>
  <c r="Q243" i="68" s="1"/>
  <c r="U243" i="68"/>
  <c r="Q633" i="68"/>
  <c r="Q355" i="68" s="1"/>
  <c r="U355" i="68"/>
  <c r="K699" i="57"/>
  <c r="G225" i="54"/>
  <c r="K297" i="68"/>
  <c r="M575" i="68"/>
  <c r="M297" i="68" s="1"/>
  <c r="Q575" i="68"/>
  <c r="Q297" i="68" s="1"/>
  <c r="U297" i="68"/>
  <c r="K572" i="57"/>
  <c r="N572" i="57" s="1"/>
  <c r="G141" i="54"/>
  <c r="K570" i="57"/>
  <c r="G139" i="54"/>
  <c r="Q247" i="68"/>
  <c r="K359" i="68"/>
  <c r="Q653" i="68"/>
  <c r="Q375" i="68" s="1"/>
  <c r="U375" i="68"/>
  <c r="Q651" i="68"/>
  <c r="Q373" i="68" s="1"/>
  <c r="U373" i="68"/>
  <c r="K649" i="68"/>
  <c r="U649" i="68" s="1"/>
  <c r="K355" i="68"/>
  <c r="M633" i="68"/>
  <c r="K631" i="68"/>
  <c r="K365" i="68"/>
  <c r="M643" i="68"/>
  <c r="M365" i="68" s="1"/>
  <c r="K641" i="68"/>
  <c r="U641" i="68" s="1"/>
  <c r="K467" i="68"/>
  <c r="U467" i="68" s="1"/>
  <c r="M521" i="68"/>
  <c r="M243" i="68" s="1"/>
  <c r="K243" i="68"/>
  <c r="K527" i="68"/>
  <c r="U527" i="68" s="1"/>
  <c r="K569" i="68"/>
  <c r="U569" i="68" s="1"/>
  <c r="K696" i="68"/>
  <c r="K567" i="68"/>
  <c r="U567" i="68" s="1"/>
  <c r="E167" i="54"/>
  <c r="K252" i="57"/>
  <c r="M252" i="57" s="1"/>
  <c r="L566" i="57"/>
  <c r="L288" i="57"/>
  <c r="K292" i="57"/>
  <c r="M292" i="57" s="1"/>
  <c r="K192" i="57"/>
  <c r="M192" i="57" s="1"/>
  <c r="L245" i="57"/>
  <c r="L243" i="57" s="1"/>
  <c r="L521" i="57"/>
  <c r="L558" i="57"/>
  <c r="L280" i="57" s="1"/>
  <c r="L559" i="57"/>
  <c r="L281" i="57" s="1"/>
  <c r="L275" i="57"/>
  <c r="L273" i="57" s="1"/>
  <c r="L551" i="57"/>
  <c r="L274" i="57"/>
  <c r="K642" i="57"/>
  <c r="M642" i="57" s="1"/>
  <c r="K650" i="57"/>
  <c r="M650" i="57" s="1"/>
  <c r="E91" i="54"/>
  <c r="D128" i="54"/>
  <c r="D127" i="54" s="1"/>
  <c r="E127" i="54" s="1"/>
  <c r="L536" i="57"/>
  <c r="D106" i="54"/>
  <c r="D105" i="54" s="1"/>
  <c r="K358" i="57"/>
  <c r="M358" i="57" s="1"/>
  <c r="K413" i="57"/>
  <c r="M413" i="57" s="1"/>
  <c r="K366" i="57"/>
  <c r="M366" i="57" s="1"/>
  <c r="K374" i="57"/>
  <c r="M374" i="57" s="1"/>
  <c r="K568" i="57"/>
  <c r="E135" i="54"/>
  <c r="K600" i="57"/>
  <c r="M600" i="57" s="1"/>
  <c r="E121" i="54"/>
  <c r="E184" i="54"/>
  <c r="K649" i="57" s="1"/>
  <c r="E180" i="54"/>
  <c r="E176" i="54"/>
  <c r="E172" i="54"/>
  <c r="E192" i="54"/>
  <c r="K657" i="57" s="1"/>
  <c r="M657" i="57" s="1"/>
  <c r="E188" i="54"/>
  <c r="K653" i="57" s="1"/>
  <c r="M653" i="57" s="1"/>
  <c r="E228" i="54"/>
  <c r="K702" i="57" s="1"/>
  <c r="C46" i="4"/>
  <c r="C58" i="10"/>
  <c r="E134" i="54"/>
  <c r="E94" i="54"/>
  <c r="K525" i="57" s="1"/>
  <c r="E72" i="54"/>
  <c r="K497" i="57" s="1"/>
  <c r="E226" i="54"/>
  <c r="K661" i="57"/>
  <c r="M661" i="57" s="1"/>
  <c r="E148" i="54"/>
  <c r="E146" i="54"/>
  <c r="K577" i="57" s="1"/>
  <c r="E140" i="54"/>
  <c r="K557" i="57"/>
  <c r="N557" i="57" s="1"/>
  <c r="E116" i="54"/>
  <c r="K547" i="57" s="1"/>
  <c r="E112" i="54"/>
  <c r="E108" i="54"/>
  <c r="K539" i="57" s="1"/>
  <c r="E104" i="54"/>
  <c r="K535" i="57" s="1"/>
  <c r="E102" i="54"/>
  <c r="E100" i="54"/>
  <c r="K531" i="57" s="1"/>
  <c r="E98" i="54"/>
  <c r="E96" i="54"/>
  <c r="K527" i="57" s="1"/>
  <c r="E92" i="54"/>
  <c r="E51" i="54"/>
  <c r="E48" i="54"/>
  <c r="E47" i="54"/>
  <c r="D62" i="54"/>
  <c r="D61" i="54" s="1"/>
  <c r="K665" i="57"/>
  <c r="M665" i="57" s="1"/>
  <c r="D166" i="54"/>
  <c r="E166" i="54" s="1"/>
  <c r="D162" i="54"/>
  <c r="E162" i="54" s="1"/>
  <c r="D158" i="54"/>
  <c r="E158" i="54" s="1"/>
  <c r="D156" i="54"/>
  <c r="E156" i="54" s="1"/>
  <c r="E154" i="54"/>
  <c r="D153" i="54"/>
  <c r="E153" i="54" s="1"/>
  <c r="E142" i="54"/>
  <c r="D70" i="54"/>
  <c r="E70" i="54" s="1"/>
  <c r="E69" i="54"/>
  <c r="D68" i="54"/>
  <c r="E68" i="54" s="1"/>
  <c r="E49" i="54"/>
  <c r="E34" i="54"/>
  <c r="E20" i="54"/>
  <c r="D18" i="54"/>
  <c r="E14" i="54"/>
  <c r="D14" i="54"/>
  <c r="E12" i="54"/>
  <c r="D12" i="54"/>
  <c r="N525" i="57" l="1"/>
  <c r="M525" i="57"/>
  <c r="N527" i="57"/>
  <c r="M527" i="57"/>
  <c r="N279" i="57"/>
  <c r="O557" i="57"/>
  <c r="N539" i="57"/>
  <c r="M539" i="57"/>
  <c r="N531" i="57"/>
  <c r="M531" i="57"/>
  <c r="N577" i="57"/>
  <c r="M577" i="57"/>
  <c r="N497" i="57"/>
  <c r="M497" i="57"/>
  <c r="K646" i="68"/>
  <c r="U646" i="68" s="1"/>
  <c r="M649" i="57"/>
  <c r="N568" i="57"/>
  <c r="M568" i="57"/>
  <c r="O572" i="57"/>
  <c r="N294" i="57"/>
  <c r="K286" i="57"/>
  <c r="M286" i="57" s="1"/>
  <c r="N564" i="57"/>
  <c r="P542" i="57"/>
  <c r="P264" i="57" s="1"/>
  <c r="O264" i="57"/>
  <c r="O530" i="57"/>
  <c r="N252" i="57"/>
  <c r="P528" i="57"/>
  <c r="P250" i="57" s="1"/>
  <c r="O250" i="57"/>
  <c r="O470" i="57"/>
  <c r="N192" i="57"/>
  <c r="N535" i="57"/>
  <c r="M535" i="57"/>
  <c r="N702" i="57"/>
  <c r="M702" i="57"/>
  <c r="N570" i="57"/>
  <c r="M570" i="57"/>
  <c r="N699" i="57"/>
  <c r="M699" i="57"/>
  <c r="P524" i="57"/>
  <c r="P246" i="57" s="1"/>
  <c r="O246" i="57"/>
  <c r="P578" i="57"/>
  <c r="P300" i="57" s="1"/>
  <c r="O300" i="57"/>
  <c r="K565" i="57"/>
  <c r="G134" i="54"/>
  <c r="M564" i="57"/>
  <c r="K533" i="57"/>
  <c r="N533" i="57" s="1"/>
  <c r="G102" i="54"/>
  <c r="K558" i="57"/>
  <c r="N558" i="57" s="1"/>
  <c r="G127" i="54"/>
  <c r="M572" i="57"/>
  <c r="G135" i="54"/>
  <c r="K294" i="57"/>
  <c r="M294" i="57" s="1"/>
  <c r="Q561" i="68"/>
  <c r="Q283" i="68" s="1"/>
  <c r="U283" i="68"/>
  <c r="Q527" i="68"/>
  <c r="Q249" i="68" s="1"/>
  <c r="U249" i="68"/>
  <c r="U410" i="68"/>
  <c r="Q696" i="68"/>
  <c r="K700" i="57"/>
  <c r="G226" i="54"/>
  <c r="K543" i="57"/>
  <c r="G112" i="54"/>
  <c r="K522" i="57"/>
  <c r="N522" i="57" s="1"/>
  <c r="G91" i="54"/>
  <c r="K523" i="57"/>
  <c r="N523" i="57" s="1"/>
  <c r="G92" i="54"/>
  <c r="K579" i="57"/>
  <c r="G148" i="54"/>
  <c r="K573" i="57"/>
  <c r="N573" i="57" s="1"/>
  <c r="G142" i="54"/>
  <c r="Q569" i="68"/>
  <c r="Q291" i="68" s="1"/>
  <c r="U291" i="68"/>
  <c r="K541" i="57"/>
  <c r="N541" i="57" s="1"/>
  <c r="O541" i="57" s="1"/>
  <c r="P541" i="57" s="1"/>
  <c r="G110" i="54"/>
  <c r="K353" i="68"/>
  <c r="K571" i="57"/>
  <c r="K293" i="57" s="1"/>
  <c r="M293" i="57" s="1"/>
  <c r="G140" i="54"/>
  <c r="Q567" i="68"/>
  <c r="U289" i="68"/>
  <c r="K529" i="57"/>
  <c r="G98" i="54"/>
  <c r="K574" i="68"/>
  <c r="U574" i="68" s="1"/>
  <c r="K368" i="68"/>
  <c r="Q637" i="68"/>
  <c r="U359" i="68"/>
  <c r="U353" i="68" s="1"/>
  <c r="U631" i="68"/>
  <c r="K371" i="68"/>
  <c r="K369" i="68" s="1"/>
  <c r="K647" i="68"/>
  <c r="M649" i="68"/>
  <c r="M631" i="68"/>
  <c r="M355" i="68"/>
  <c r="M353" i="68" s="1"/>
  <c r="K654" i="68"/>
  <c r="U654" i="68" s="1"/>
  <c r="K650" i="68"/>
  <c r="U650" i="68" s="1"/>
  <c r="Q643" i="68"/>
  <c r="Q365" i="68" s="1"/>
  <c r="U365" i="68"/>
  <c r="K363" i="68"/>
  <c r="K361" i="68" s="1"/>
  <c r="M641" i="68"/>
  <c r="K639" i="68"/>
  <c r="K576" i="68"/>
  <c r="U576" i="68" s="1"/>
  <c r="K494" i="68"/>
  <c r="K189" i="68"/>
  <c r="M467" i="68"/>
  <c r="M189" i="68" s="1"/>
  <c r="K522" i="68"/>
  <c r="U522" i="68" s="1"/>
  <c r="M527" i="68"/>
  <c r="M249" i="68" s="1"/>
  <c r="K249" i="68"/>
  <c r="K528" i="68"/>
  <c r="U528" i="68" s="1"/>
  <c r="M569" i="68"/>
  <c r="M291" i="68" s="1"/>
  <c r="K291" i="68"/>
  <c r="K524" i="68"/>
  <c r="U524" i="68" s="1"/>
  <c r="K565" i="68"/>
  <c r="U565" i="68" s="1"/>
  <c r="M561" i="68"/>
  <c r="M283" i="68" s="1"/>
  <c r="K283" i="68"/>
  <c r="K540" i="68"/>
  <c r="U540" i="68" s="1"/>
  <c r="K520" i="68"/>
  <c r="U520" i="68" s="1"/>
  <c r="K519" i="68"/>
  <c r="U519" i="68" s="1"/>
  <c r="M696" i="68"/>
  <c r="K410" i="68"/>
  <c r="K699" i="68"/>
  <c r="U699" i="68" s="1"/>
  <c r="K568" i="68"/>
  <c r="U568" i="68" s="1"/>
  <c r="M567" i="68"/>
  <c r="K289" i="68"/>
  <c r="K257" i="57"/>
  <c r="M257" i="57" s="1"/>
  <c r="K279" i="57"/>
  <c r="M279" i="57" s="1"/>
  <c r="M557" i="57"/>
  <c r="K371" i="57"/>
  <c r="M371" i="57" s="1"/>
  <c r="K261" i="57"/>
  <c r="M261" i="57" s="1"/>
  <c r="K632" i="57"/>
  <c r="M632" i="57" s="1"/>
  <c r="K663" i="57"/>
  <c r="E71" i="54"/>
  <c r="K496" i="57" s="1"/>
  <c r="L497" i="57"/>
  <c r="D157" i="54"/>
  <c r="E157" i="54" s="1"/>
  <c r="K622" i="57" s="1"/>
  <c r="K344" i="57" s="1"/>
  <c r="M344" i="57" s="1"/>
  <c r="L258" i="57"/>
  <c r="L242" i="57" s="1"/>
  <c r="L520" i="57"/>
  <c r="D132" i="54"/>
  <c r="D131" i="54" s="1"/>
  <c r="L563" i="57"/>
  <c r="L285" i="57" s="1"/>
  <c r="D130" i="54"/>
  <c r="D129" i="54" s="1"/>
  <c r="L561" i="57"/>
  <c r="L283" i="57" s="1"/>
  <c r="D118" i="54"/>
  <c r="D117" i="54" s="1"/>
  <c r="L549" i="57"/>
  <c r="K244" i="57"/>
  <c r="M244" i="57" s="1"/>
  <c r="E128" i="54"/>
  <c r="K485" i="57"/>
  <c r="M485" i="57" s="1"/>
  <c r="K566" i="57"/>
  <c r="M566" i="57" s="1"/>
  <c r="D67" i="54"/>
  <c r="E67" i="54" s="1"/>
  <c r="E106" i="54"/>
  <c r="E105" i="54"/>
  <c r="D170" i="54"/>
  <c r="K356" i="57"/>
  <c r="M356" i="57" s="1"/>
  <c r="K372" i="57"/>
  <c r="M372" i="57" s="1"/>
  <c r="K364" i="57"/>
  <c r="M364" i="57" s="1"/>
  <c r="K598" i="57"/>
  <c r="M598" i="57" s="1"/>
  <c r="D17" i="54"/>
  <c r="D16" i="54" s="1"/>
  <c r="K265" i="57"/>
  <c r="M265" i="57" s="1"/>
  <c r="K269" i="57"/>
  <c r="M269" i="57" s="1"/>
  <c r="K414" i="57"/>
  <c r="M414" i="57" s="1"/>
  <c r="K375" i="57"/>
  <c r="M375" i="57" s="1"/>
  <c r="D32" i="54"/>
  <c r="D31" i="54" s="1"/>
  <c r="E18" i="54"/>
  <c r="E17" i="54" s="1"/>
  <c r="E16" i="54" s="1"/>
  <c r="K249" i="57"/>
  <c r="M249" i="57" s="1"/>
  <c r="K255" i="57"/>
  <c r="M255" i="57" s="1"/>
  <c r="K245" i="57"/>
  <c r="M245" i="57" s="1"/>
  <c r="K387" i="57"/>
  <c r="M387" i="57" s="1"/>
  <c r="K247" i="57"/>
  <c r="M247" i="57" s="1"/>
  <c r="K416" i="57"/>
  <c r="M416" i="57" s="1"/>
  <c r="K299" i="57"/>
  <c r="M299" i="57" s="1"/>
  <c r="K379" i="57"/>
  <c r="M379" i="57" s="1"/>
  <c r="K290" i="57"/>
  <c r="M290" i="57" s="1"/>
  <c r="K301" i="57"/>
  <c r="M301" i="57" s="1"/>
  <c r="K253" i="57"/>
  <c r="M253" i="57" s="1"/>
  <c r="K251" i="57"/>
  <c r="M251" i="57" s="1"/>
  <c r="K219" i="57"/>
  <c r="M219" i="57" s="1"/>
  <c r="E205" i="54"/>
  <c r="K670" i="57" s="1"/>
  <c r="K645" i="57"/>
  <c r="M645" i="57" s="1"/>
  <c r="K611" i="57"/>
  <c r="M611" i="57" s="1"/>
  <c r="E124" i="54"/>
  <c r="K555" i="57" s="1"/>
  <c r="L554" i="57"/>
  <c r="K641" i="57"/>
  <c r="M641" i="57" s="1"/>
  <c r="K607" i="57"/>
  <c r="M607" i="57" s="1"/>
  <c r="D152" i="54"/>
  <c r="D161" i="54"/>
  <c r="E161" i="54" s="1"/>
  <c r="K552" i="57"/>
  <c r="K593" i="57"/>
  <c r="M593" i="57" s="1"/>
  <c r="K627" i="57"/>
  <c r="K349" i="57" s="1"/>
  <c r="M349" i="57" s="1"/>
  <c r="K637" i="57"/>
  <c r="M637" i="57" s="1"/>
  <c r="K603" i="57"/>
  <c r="M603" i="57" s="1"/>
  <c r="K618" i="57"/>
  <c r="K584" i="57"/>
  <c r="M584" i="57" s="1"/>
  <c r="K585" i="57"/>
  <c r="M585" i="57" s="1"/>
  <c r="K619" i="57"/>
  <c r="K623" i="57"/>
  <c r="K345" i="57" s="1"/>
  <c r="M345" i="57" s="1"/>
  <c r="K589" i="57"/>
  <c r="M589" i="57" s="1"/>
  <c r="D155" i="54"/>
  <c r="E155" i="54" s="1"/>
  <c r="D164" i="54"/>
  <c r="E164" i="54" s="1"/>
  <c r="K631" i="57"/>
  <c r="K597" i="57"/>
  <c r="M597" i="57" s="1"/>
  <c r="D36" i="54"/>
  <c r="D35" i="54" s="1"/>
  <c r="K621" i="57"/>
  <c r="K343" i="57" s="1"/>
  <c r="M343" i="57" s="1"/>
  <c r="K587" i="57"/>
  <c r="M587" i="57" s="1"/>
  <c r="D165" i="54"/>
  <c r="L481" i="57"/>
  <c r="E62" i="54"/>
  <c r="D222" i="54"/>
  <c r="D220" i="54" s="1"/>
  <c r="D218" i="54" s="1"/>
  <c r="L697" i="57"/>
  <c r="E203" i="54"/>
  <c r="G203" i="54" s="1"/>
  <c r="G201" i="54" s="1"/>
  <c r="L548" i="57"/>
  <c r="G109" i="54"/>
  <c r="D89" i="54"/>
  <c r="D136" i="54"/>
  <c r="D178" i="54"/>
  <c r="D186" i="54"/>
  <c r="E144" i="54"/>
  <c r="K575" i="57" s="1"/>
  <c r="K479" i="57"/>
  <c r="E122" i="54"/>
  <c r="E138" i="54"/>
  <c r="K569" i="57" s="1"/>
  <c r="E182" i="54"/>
  <c r="E190" i="54"/>
  <c r="E206" i="54"/>
  <c r="K671" i="57" s="1"/>
  <c r="D90" i="54"/>
  <c r="E33" i="54"/>
  <c r="E36" i="54"/>
  <c r="E35" i="54" s="1"/>
  <c r="K530" i="68" l="1"/>
  <c r="U530" i="68" s="1"/>
  <c r="K351" i="68"/>
  <c r="K526" i="68"/>
  <c r="U526" i="68" s="1"/>
  <c r="N529" i="57"/>
  <c r="M529" i="57"/>
  <c r="N571" i="57"/>
  <c r="M571" i="57"/>
  <c r="O558" i="57"/>
  <c r="N280" i="57"/>
  <c r="N579" i="57"/>
  <c r="M579" i="57"/>
  <c r="O522" i="57"/>
  <c r="N244" i="57"/>
  <c r="N700" i="57"/>
  <c r="M700" i="57"/>
  <c r="K287" i="57"/>
  <c r="M287" i="57" s="1"/>
  <c r="N565" i="57"/>
  <c r="O570" i="57"/>
  <c r="N292" i="57"/>
  <c r="O535" i="57"/>
  <c r="N257" i="57"/>
  <c r="P572" i="57"/>
  <c r="P294" i="57" s="1"/>
  <c r="O294" i="57"/>
  <c r="O577" i="57"/>
  <c r="N299" i="57"/>
  <c r="O539" i="57"/>
  <c r="N261" i="57"/>
  <c r="O527" i="57"/>
  <c r="N249" i="57"/>
  <c r="N552" i="57"/>
  <c r="M552" i="57"/>
  <c r="N479" i="57"/>
  <c r="M479" i="57"/>
  <c r="N670" i="57"/>
  <c r="M670" i="57"/>
  <c r="K493" i="68"/>
  <c r="N496" i="57"/>
  <c r="M496" i="57"/>
  <c r="O533" i="57"/>
  <c r="N255" i="57"/>
  <c r="N286" i="57"/>
  <c r="O564" i="57"/>
  <c r="P557" i="57"/>
  <c r="P279" i="57" s="1"/>
  <c r="O279" i="57"/>
  <c r="N569" i="57"/>
  <c r="M569" i="57"/>
  <c r="N671" i="57"/>
  <c r="M671" i="57"/>
  <c r="N575" i="57"/>
  <c r="M575" i="57"/>
  <c r="N555" i="57"/>
  <c r="M555" i="57"/>
  <c r="K385" i="57"/>
  <c r="M385" i="57" s="1"/>
  <c r="M663" i="57"/>
  <c r="O573" i="57"/>
  <c r="N295" i="57"/>
  <c r="O523" i="57"/>
  <c r="N245" i="57"/>
  <c r="N543" i="57"/>
  <c r="M543" i="57"/>
  <c r="N413" i="57"/>
  <c r="O699" i="57"/>
  <c r="O702" i="57"/>
  <c r="N416" i="57"/>
  <c r="O192" i="57"/>
  <c r="P470" i="57"/>
  <c r="P192" i="57" s="1"/>
  <c r="P530" i="57"/>
  <c r="P252" i="57" s="1"/>
  <c r="O252" i="57"/>
  <c r="N290" i="57"/>
  <c r="O568" i="57"/>
  <c r="O497" i="57"/>
  <c r="N219" i="57"/>
  <c r="N207" i="57" s="1"/>
  <c r="N485" i="57"/>
  <c r="O531" i="57"/>
  <c r="N253" i="57"/>
  <c r="O525" i="57"/>
  <c r="N247" i="57"/>
  <c r="K555" i="68"/>
  <c r="U555" i="68" s="1"/>
  <c r="U277" i="68" s="1"/>
  <c r="K280" i="57"/>
  <c r="M280" i="57" s="1"/>
  <c r="M558" i="57"/>
  <c r="K562" i="68"/>
  <c r="U562" i="68" s="1"/>
  <c r="Q562" i="68" s="1"/>
  <c r="Q284" i="68" s="1"/>
  <c r="M565" i="57"/>
  <c r="M533" i="57"/>
  <c r="K559" i="57"/>
  <c r="N559" i="57" s="1"/>
  <c r="G128" i="54"/>
  <c r="N566" i="57"/>
  <c r="G136" i="54"/>
  <c r="M573" i="57"/>
  <c r="E32" i="54"/>
  <c r="E31" i="54" s="1"/>
  <c r="K145" i="57"/>
  <c r="M522" i="57"/>
  <c r="M523" i="57"/>
  <c r="M541" i="57"/>
  <c r="Q565" i="68"/>
  <c r="Q287" i="68" s="1"/>
  <c r="U287" i="68"/>
  <c r="Q574" i="68"/>
  <c r="Q296" i="68" s="1"/>
  <c r="U296" i="68"/>
  <c r="Q530" i="68"/>
  <c r="Q252" i="68" s="1"/>
  <c r="U252" i="68"/>
  <c r="Q528" i="68"/>
  <c r="Q250" i="68" s="1"/>
  <c r="U250" i="68"/>
  <c r="Q522" i="68"/>
  <c r="Q244" i="68" s="1"/>
  <c r="U244" i="68"/>
  <c r="S482" i="68"/>
  <c r="S446" i="68" s="1"/>
  <c r="S216" i="68"/>
  <c r="S204" i="68" s="1"/>
  <c r="S168" i="68" s="1"/>
  <c r="S166" i="68" s="1"/>
  <c r="S164" i="68" s="1"/>
  <c r="S481" i="68"/>
  <c r="S445" i="68" s="1"/>
  <c r="S215" i="68"/>
  <c r="S203" i="68" s="1"/>
  <c r="S167" i="68" s="1"/>
  <c r="S165" i="68" s="1"/>
  <c r="K563" i="68"/>
  <c r="U413" i="68"/>
  <c r="Q699" i="68"/>
  <c r="Q413" i="68" s="1"/>
  <c r="Q524" i="68"/>
  <c r="Q246" i="68" s="1"/>
  <c r="U246" i="68"/>
  <c r="U563" i="68"/>
  <c r="K697" i="68"/>
  <c r="U697" i="68" s="1"/>
  <c r="Q410" i="68"/>
  <c r="Q540" i="68"/>
  <c r="Q262" i="68" s="1"/>
  <c r="U262" i="68"/>
  <c r="Q520" i="68"/>
  <c r="Q242" i="68" s="1"/>
  <c r="U242" i="68"/>
  <c r="U241" i="68"/>
  <c r="Q519" i="68"/>
  <c r="Q241" i="68" s="1"/>
  <c r="Q576" i="68"/>
  <c r="Q298" i="68" s="1"/>
  <c r="U298" i="68"/>
  <c r="K295" i="57"/>
  <c r="M295" i="57" s="1"/>
  <c r="K570" i="68"/>
  <c r="U570" i="68" s="1"/>
  <c r="U285" i="68"/>
  <c r="K538" i="68"/>
  <c r="U538" i="68" s="1"/>
  <c r="K263" i="57"/>
  <c r="M263" i="57" s="1"/>
  <c r="Q289" i="68"/>
  <c r="Q285" i="68" s="1"/>
  <c r="Q563" i="68"/>
  <c r="U290" i="68"/>
  <c r="Q568" i="68"/>
  <c r="K536" i="57"/>
  <c r="G105" i="54"/>
  <c r="G89" i="54" s="1"/>
  <c r="G90" i="54"/>
  <c r="K537" i="57"/>
  <c r="G106" i="54"/>
  <c r="U248" i="68"/>
  <c r="Q526" i="68"/>
  <c r="M574" i="68"/>
  <c r="M296" i="68" s="1"/>
  <c r="K296" i="68"/>
  <c r="Q631" i="68"/>
  <c r="Q359" i="68"/>
  <c r="Q353" i="68" s="1"/>
  <c r="Q646" i="68"/>
  <c r="Q368" i="68" s="1"/>
  <c r="U368" i="68"/>
  <c r="K277" i="68"/>
  <c r="K638" i="68"/>
  <c r="U638" i="68" s="1"/>
  <c r="K556" i="68"/>
  <c r="U556" i="68" s="1"/>
  <c r="U371" i="68"/>
  <c r="U369" i="68" s="1"/>
  <c r="Q649" i="68"/>
  <c r="U647" i="68"/>
  <c r="K629" i="68"/>
  <c r="M371" i="68"/>
  <c r="M369" i="68" s="1"/>
  <c r="M647" i="68"/>
  <c r="K549" i="68"/>
  <c r="U549" i="68" s="1"/>
  <c r="K376" i="68"/>
  <c r="M654" i="68"/>
  <c r="M376" i="68" s="1"/>
  <c r="K372" i="68"/>
  <c r="M650" i="68"/>
  <c r="K642" i="68"/>
  <c r="U642" i="68" s="1"/>
  <c r="M363" i="68"/>
  <c r="M361" i="68" s="1"/>
  <c r="M351" i="68" s="1"/>
  <c r="M639" i="68"/>
  <c r="U363" i="68"/>
  <c r="U361" i="68" s="1"/>
  <c r="Q641" i="68"/>
  <c r="U639" i="68"/>
  <c r="K634" i="68"/>
  <c r="U634" i="68" s="1"/>
  <c r="K552" i="68"/>
  <c r="U552" i="68" s="1"/>
  <c r="K298" i="68"/>
  <c r="M576" i="68"/>
  <c r="M298" i="68" s="1"/>
  <c r="K216" i="68"/>
  <c r="K204" i="68" s="1"/>
  <c r="U494" i="68"/>
  <c r="K482" i="68"/>
  <c r="M494" i="68"/>
  <c r="U493" i="68"/>
  <c r="K481" i="68"/>
  <c r="M493" i="68"/>
  <c r="K215" i="68"/>
  <c r="K203" i="68" s="1"/>
  <c r="Q467" i="68"/>
  <c r="Q189" i="68" s="1"/>
  <c r="U189" i="68"/>
  <c r="K244" i="68"/>
  <c r="M522" i="68"/>
  <c r="M244" i="68" s="1"/>
  <c r="M528" i="68"/>
  <c r="M250" i="68" s="1"/>
  <c r="K250" i="68"/>
  <c r="K572" i="68"/>
  <c r="U572" i="68" s="1"/>
  <c r="K292" i="68"/>
  <c r="K252" i="68"/>
  <c r="M530" i="68"/>
  <c r="M252" i="68" s="1"/>
  <c r="K533" i="68"/>
  <c r="U533" i="68" s="1"/>
  <c r="M526" i="68"/>
  <c r="M248" i="68" s="1"/>
  <c r="K248" i="68"/>
  <c r="M524" i="68"/>
  <c r="M246" i="68" s="1"/>
  <c r="K246" i="68"/>
  <c r="K566" i="68"/>
  <c r="U566" i="68" s="1"/>
  <c r="M565" i="68"/>
  <c r="M287" i="68" s="1"/>
  <c r="K287" i="68"/>
  <c r="K285" i="68" s="1"/>
  <c r="K262" i="68"/>
  <c r="M540" i="68"/>
  <c r="M262" i="68" s="1"/>
  <c r="M519" i="68"/>
  <c r="M241" i="68" s="1"/>
  <c r="K241" i="68"/>
  <c r="K242" i="68"/>
  <c r="M520" i="68"/>
  <c r="M242" i="68" s="1"/>
  <c r="M410" i="68"/>
  <c r="M697" i="68"/>
  <c r="M411" i="68" s="1"/>
  <c r="K411" i="68"/>
  <c r="M699" i="68"/>
  <c r="K413" i="68"/>
  <c r="K668" i="68"/>
  <c r="K667" i="68"/>
  <c r="M289" i="68"/>
  <c r="K290" i="68"/>
  <c r="M568" i="68"/>
  <c r="K588" i="57"/>
  <c r="M588" i="57" s="1"/>
  <c r="E90" i="54"/>
  <c r="E130" i="54"/>
  <c r="K659" i="57"/>
  <c r="M659" i="57" s="1"/>
  <c r="E118" i="54"/>
  <c r="K549" i="57" s="1"/>
  <c r="K218" i="57"/>
  <c r="M218" i="57" s="1"/>
  <c r="K281" i="57"/>
  <c r="M281" i="57" s="1"/>
  <c r="K478" i="57"/>
  <c r="K484" i="57"/>
  <c r="M484" i="57" s="1"/>
  <c r="L276" i="57"/>
  <c r="L272" i="57" s="1"/>
  <c r="L550" i="57"/>
  <c r="D168" i="54"/>
  <c r="L219" i="57"/>
  <c r="L207" i="57" s="1"/>
  <c r="L485" i="57"/>
  <c r="E132" i="54"/>
  <c r="E131" i="54"/>
  <c r="L562" i="57"/>
  <c r="L284" i="57" s="1"/>
  <c r="E129" i="54"/>
  <c r="L560" i="57"/>
  <c r="L282" i="57" s="1"/>
  <c r="L203" i="57"/>
  <c r="L695" i="57"/>
  <c r="L693" i="57" s="1"/>
  <c r="L691" i="57" s="1"/>
  <c r="L411" i="57"/>
  <c r="L409" i="57" s="1"/>
  <c r="L407" i="57" s="1"/>
  <c r="L405" i="57" s="1"/>
  <c r="L271" i="57"/>
  <c r="L267" i="57" s="1"/>
  <c r="L241" i="57" s="1"/>
  <c r="L545" i="57"/>
  <c r="L519" i="57" s="1"/>
  <c r="L270" i="57"/>
  <c r="L266" i="57" s="1"/>
  <c r="L544" i="57"/>
  <c r="K567" i="57"/>
  <c r="M567" i="57" s="1"/>
  <c r="K258" i="57"/>
  <c r="M258" i="57" s="1"/>
  <c r="E174" i="54"/>
  <c r="E170" i="54" s="1"/>
  <c r="K206" i="57"/>
  <c r="M206" i="57" s="1"/>
  <c r="K207" i="57"/>
  <c r="M207" i="57" s="1"/>
  <c r="K288" i="57"/>
  <c r="M288" i="57" s="1"/>
  <c r="K354" i="57"/>
  <c r="M354" i="57" s="1"/>
  <c r="E201" i="54"/>
  <c r="E45" i="54"/>
  <c r="D201" i="54"/>
  <c r="E204" i="54"/>
  <c r="G204" i="54" s="1"/>
  <c r="G202" i="54" s="1"/>
  <c r="D202" i="54"/>
  <c r="K363" i="57"/>
  <c r="M363" i="57" s="1"/>
  <c r="K359" i="57"/>
  <c r="M359" i="57" s="1"/>
  <c r="K617" i="57"/>
  <c r="K615" i="57" s="1"/>
  <c r="K341" i="57"/>
  <c r="K392" i="57"/>
  <c r="M392" i="57" s="1"/>
  <c r="K340" i="57"/>
  <c r="M340" i="57" s="1"/>
  <c r="K367" i="57"/>
  <c r="M367" i="57" s="1"/>
  <c r="K291" i="57"/>
  <c r="M291" i="57" s="1"/>
  <c r="K353" i="57"/>
  <c r="K629" i="57"/>
  <c r="K625" i="57" s="1"/>
  <c r="K274" i="57"/>
  <c r="M274" i="57" s="1"/>
  <c r="K393" i="57"/>
  <c r="M393" i="57" s="1"/>
  <c r="K297" i="57"/>
  <c r="M297" i="57" s="1"/>
  <c r="K383" i="57"/>
  <c r="K277" i="57"/>
  <c r="M277" i="57" s="1"/>
  <c r="K201" i="57"/>
  <c r="M201" i="57" s="1"/>
  <c r="E89" i="54"/>
  <c r="K540" i="57"/>
  <c r="N540" i="57" s="1"/>
  <c r="O540" i="57" s="1"/>
  <c r="P540" i="57" s="1"/>
  <c r="E186" i="54"/>
  <c r="K655" i="57"/>
  <c r="M655" i="57" s="1"/>
  <c r="E178" i="54"/>
  <c r="K609" i="57" s="1"/>
  <c r="M609" i="57" s="1"/>
  <c r="K647" i="57"/>
  <c r="M647" i="57" s="1"/>
  <c r="K613" i="57"/>
  <c r="M613" i="57" s="1"/>
  <c r="D151" i="54"/>
  <c r="E151" i="54" s="1"/>
  <c r="K582" i="57" s="1"/>
  <c r="M582" i="57" s="1"/>
  <c r="K475" i="57"/>
  <c r="K481" i="57"/>
  <c r="K595" i="57"/>
  <c r="M595" i="57" s="1"/>
  <c r="D120" i="54"/>
  <c r="K586" i="57"/>
  <c r="M586" i="57" s="1"/>
  <c r="K620" i="57"/>
  <c r="K342" i="57" s="1"/>
  <c r="M342" i="57" s="1"/>
  <c r="K668" i="57"/>
  <c r="M668" i="57" s="1"/>
  <c r="E165" i="54"/>
  <c r="D163" i="54"/>
  <c r="E120" i="54"/>
  <c r="K553" i="57"/>
  <c r="K626" i="57"/>
  <c r="K592" i="57"/>
  <c r="M592" i="57" s="1"/>
  <c r="E152" i="54"/>
  <c r="K583" i="57" s="1"/>
  <c r="M583" i="57" s="1"/>
  <c r="D150" i="54"/>
  <c r="D160" i="54"/>
  <c r="E160" i="54" s="1"/>
  <c r="E123" i="54"/>
  <c r="D119" i="54"/>
  <c r="E61" i="54"/>
  <c r="E224" i="54"/>
  <c r="G224" i="54" s="1"/>
  <c r="G222" i="54" s="1"/>
  <c r="G220" i="54" s="1"/>
  <c r="G218" i="54" s="1"/>
  <c r="E223" i="54"/>
  <c r="D221" i="54"/>
  <c r="D219" i="54" s="1"/>
  <c r="D217" i="54" s="1"/>
  <c r="D114" i="54"/>
  <c r="D113" i="54"/>
  <c r="E117" i="54"/>
  <c r="E136" i="54"/>
  <c r="K562" i="57" l="1"/>
  <c r="K559" i="68" s="1"/>
  <c r="U559" i="68" s="1"/>
  <c r="G131" i="54"/>
  <c r="K563" i="57"/>
  <c r="M563" i="57" s="1"/>
  <c r="G132" i="54"/>
  <c r="U284" i="68"/>
  <c r="K284" i="68"/>
  <c r="M562" i="68"/>
  <c r="M284" i="68" s="1"/>
  <c r="M562" i="57"/>
  <c r="N478" i="57"/>
  <c r="M478" i="57"/>
  <c r="N536" i="57"/>
  <c r="M536" i="57"/>
  <c r="U564" i="68"/>
  <c r="P497" i="57"/>
  <c r="O219" i="57"/>
  <c r="O207" i="57" s="1"/>
  <c r="O485" i="57"/>
  <c r="P702" i="57"/>
  <c r="P416" i="57" s="1"/>
  <c r="O416" i="57"/>
  <c r="O543" i="57"/>
  <c r="N265" i="57"/>
  <c r="O295" i="57"/>
  <c r="P573" i="57"/>
  <c r="P295" i="57" s="1"/>
  <c r="O575" i="57"/>
  <c r="N297" i="57"/>
  <c r="O569" i="57"/>
  <c r="N291" i="57"/>
  <c r="N218" i="57"/>
  <c r="N206" i="57" s="1"/>
  <c r="O496" i="57"/>
  <c r="N484" i="57"/>
  <c r="N287" i="57"/>
  <c r="O565" i="57"/>
  <c r="N475" i="57"/>
  <c r="M475" i="57"/>
  <c r="K351" i="57"/>
  <c r="M353" i="57"/>
  <c r="N563" i="57"/>
  <c r="K534" i="68"/>
  <c r="N537" i="57"/>
  <c r="M537" i="57"/>
  <c r="O253" i="57"/>
  <c r="P531" i="57"/>
  <c r="P253" i="57" s="1"/>
  <c r="P568" i="57"/>
  <c r="P290" i="57" s="1"/>
  <c r="O290" i="57"/>
  <c r="P699" i="57"/>
  <c r="P413" i="57" s="1"/>
  <c r="O413" i="57"/>
  <c r="O479" i="57"/>
  <c r="N201" i="57"/>
  <c r="O249" i="57"/>
  <c r="P527" i="57"/>
  <c r="P249" i="57" s="1"/>
  <c r="P577" i="57"/>
  <c r="P299" i="57" s="1"/>
  <c r="O299" i="57"/>
  <c r="O257" i="57"/>
  <c r="P535" i="57"/>
  <c r="P257" i="57" s="1"/>
  <c r="O244" i="57"/>
  <c r="P522" i="57"/>
  <c r="P244" i="57" s="1"/>
  <c r="O280" i="57"/>
  <c r="P558" i="57"/>
  <c r="P280" i="57" s="1"/>
  <c r="O529" i="57"/>
  <c r="N251" i="57"/>
  <c r="N481" i="57"/>
  <c r="M481" i="57"/>
  <c r="K381" i="57"/>
  <c r="M381" i="57" s="1"/>
  <c r="M383" i="57"/>
  <c r="K339" i="57"/>
  <c r="M341" i="57"/>
  <c r="U351" i="68"/>
  <c r="P523" i="57"/>
  <c r="P245" i="57" s="1"/>
  <c r="O245" i="57"/>
  <c r="O555" i="57"/>
  <c r="N277" i="57"/>
  <c r="N393" i="57"/>
  <c r="N389" i="57" s="1"/>
  <c r="O671" i="57"/>
  <c r="N667" i="57"/>
  <c r="P533" i="57"/>
  <c r="P255" i="57" s="1"/>
  <c r="O255" i="57"/>
  <c r="N288" i="57"/>
  <c r="N553" i="57"/>
  <c r="M553" i="57"/>
  <c r="N549" i="57"/>
  <c r="M549" i="57"/>
  <c r="O559" i="57"/>
  <c r="N281" i="57"/>
  <c r="P525" i="57"/>
  <c r="P247" i="57" s="1"/>
  <c r="O247" i="57"/>
  <c r="P564" i="57"/>
  <c r="P286" i="57" s="1"/>
  <c r="O286" i="57"/>
  <c r="N392" i="57"/>
  <c r="N388" i="57" s="1"/>
  <c r="O670" i="57"/>
  <c r="N666" i="57"/>
  <c r="N274" i="57"/>
  <c r="O552" i="57"/>
  <c r="O261" i="57"/>
  <c r="P539" i="57"/>
  <c r="P261" i="57" s="1"/>
  <c r="P570" i="57"/>
  <c r="P292" i="57" s="1"/>
  <c r="O292" i="57"/>
  <c r="O288" i="57" s="1"/>
  <c r="N414" i="57"/>
  <c r="O700" i="57"/>
  <c r="O579" i="57"/>
  <c r="N301" i="57"/>
  <c r="O571" i="57"/>
  <c r="N293" i="57"/>
  <c r="K680" i="57"/>
  <c r="N680" i="57" s="1"/>
  <c r="O680" i="57" s="1"/>
  <c r="P680" i="57" s="1"/>
  <c r="G223" i="54"/>
  <c r="G221" i="54" s="1"/>
  <c r="G219" i="54" s="1"/>
  <c r="G217" i="54" s="1"/>
  <c r="Q555" i="68"/>
  <c r="Q277" i="68" s="1"/>
  <c r="M555" i="68"/>
  <c r="M277" i="68" s="1"/>
  <c r="M559" i="57"/>
  <c r="M570" i="68"/>
  <c r="M292" i="68" s="1"/>
  <c r="N567" i="57"/>
  <c r="O566" i="57"/>
  <c r="K561" i="57"/>
  <c r="N561" i="57" s="1"/>
  <c r="G130" i="54"/>
  <c r="G88" i="54" s="1"/>
  <c r="K560" i="57"/>
  <c r="G129" i="54"/>
  <c r="G87" i="54" s="1"/>
  <c r="K142" i="68"/>
  <c r="M145" i="57"/>
  <c r="M540" i="57"/>
  <c r="Q566" i="68"/>
  <c r="Q288" i="68" s="1"/>
  <c r="U288" i="68"/>
  <c r="S444" i="68"/>
  <c r="S442" i="68" s="1"/>
  <c r="S441" i="68"/>
  <c r="U274" i="68"/>
  <c r="Q552" i="68"/>
  <c r="Q274" i="68" s="1"/>
  <c r="Q572" i="68"/>
  <c r="Q294" i="68" s="1"/>
  <c r="U294" i="68"/>
  <c r="M629" i="68"/>
  <c r="Q549" i="68"/>
  <c r="U271" i="68"/>
  <c r="U278" i="68"/>
  <c r="Q556" i="68"/>
  <c r="Q278" i="68" s="1"/>
  <c r="S163" i="68"/>
  <c r="S443" i="68"/>
  <c r="U411" i="68"/>
  <c r="Q697" i="68"/>
  <c r="Q570" i="68"/>
  <c r="Q292" i="68" s="1"/>
  <c r="U292" i="68"/>
  <c r="U260" i="68"/>
  <c r="Q538" i="68"/>
  <c r="Q260" i="68" s="1"/>
  <c r="K260" i="68"/>
  <c r="M538" i="68"/>
  <c r="M260" i="68" s="1"/>
  <c r="Q290" i="68"/>
  <c r="U534" i="68"/>
  <c r="K518" i="68"/>
  <c r="K521" i="57"/>
  <c r="M521" i="57" s="1"/>
  <c r="U255" i="68"/>
  <c r="Q533" i="68"/>
  <c r="K259" i="57"/>
  <c r="Q248" i="68"/>
  <c r="M556" i="68"/>
  <c r="M278" i="68" s="1"/>
  <c r="K278" i="68"/>
  <c r="K360" i="68"/>
  <c r="K665" i="68"/>
  <c r="Q371" i="68"/>
  <c r="Q369" i="68" s="1"/>
  <c r="Q647" i="68"/>
  <c r="U629" i="68"/>
  <c r="K271" i="68"/>
  <c r="M549" i="68"/>
  <c r="M271" i="68" s="1"/>
  <c r="K550" i="68"/>
  <c r="U550" i="68" s="1"/>
  <c r="U376" i="68"/>
  <c r="Q654" i="68"/>
  <c r="Q376" i="68" s="1"/>
  <c r="K652" i="68"/>
  <c r="U652" i="68" s="1"/>
  <c r="M372" i="68"/>
  <c r="U372" i="68"/>
  <c r="Q650" i="68"/>
  <c r="K644" i="68"/>
  <c r="Q639" i="68"/>
  <c r="Q363" i="68"/>
  <c r="Q361" i="68" s="1"/>
  <c r="K364" i="68"/>
  <c r="M642" i="68"/>
  <c r="K356" i="68"/>
  <c r="M634" i="68"/>
  <c r="K274" i="68"/>
  <c r="M552" i="68"/>
  <c r="M481" i="68"/>
  <c r="M215" i="68"/>
  <c r="M203" i="68" s="1"/>
  <c r="U482" i="68"/>
  <c r="Q494" i="68"/>
  <c r="U216" i="68"/>
  <c r="U204" i="68" s="1"/>
  <c r="M482" i="68"/>
  <c r="M216" i="68"/>
  <c r="M204" i="68" s="1"/>
  <c r="U215" i="68"/>
  <c r="U203" i="68" s="1"/>
  <c r="Q493" i="68"/>
  <c r="U481" i="68"/>
  <c r="K478" i="68"/>
  <c r="U478" i="68" s="1"/>
  <c r="K546" i="68"/>
  <c r="U546" i="68" s="1"/>
  <c r="M572" i="68"/>
  <c r="M294" i="68" s="1"/>
  <c r="K294" i="68"/>
  <c r="K255" i="68"/>
  <c r="M533" i="68"/>
  <c r="M255" i="68" s="1"/>
  <c r="M534" i="68"/>
  <c r="M256" i="68" s="1"/>
  <c r="K256" i="68"/>
  <c r="K240" i="68" s="1"/>
  <c r="K288" i="68"/>
  <c r="M566" i="68"/>
  <c r="M288" i="68" s="1"/>
  <c r="M563" i="68"/>
  <c r="K564" i="68"/>
  <c r="M285" i="68"/>
  <c r="K560" i="68"/>
  <c r="U560" i="68" s="1"/>
  <c r="M413" i="68"/>
  <c r="U667" i="68"/>
  <c r="K663" i="68"/>
  <c r="AE664" i="68" s="1"/>
  <c r="K389" i="68"/>
  <c r="M667" i="68"/>
  <c r="U668" i="68"/>
  <c r="K390" i="68"/>
  <c r="M668" i="68"/>
  <c r="M290" i="68"/>
  <c r="K537" i="68"/>
  <c r="E168" i="54"/>
  <c r="E114" i="54"/>
  <c r="E88" i="54" s="1"/>
  <c r="K200" i="57"/>
  <c r="M200" i="57" s="1"/>
  <c r="K285" i="57"/>
  <c r="M285" i="57" s="1"/>
  <c r="L518" i="57"/>
  <c r="L446" i="57" s="1"/>
  <c r="L444" i="57" s="1"/>
  <c r="L166" i="57" s="1"/>
  <c r="L240" i="57"/>
  <c r="L168" i="57" s="1"/>
  <c r="K666" i="57"/>
  <c r="M666" i="57" s="1"/>
  <c r="K643" i="57"/>
  <c r="M643" i="57" s="1"/>
  <c r="K651" i="57"/>
  <c r="M651" i="57" s="1"/>
  <c r="K601" i="57"/>
  <c r="M601" i="57" s="1"/>
  <c r="K520" i="57"/>
  <c r="M520" i="57" s="1"/>
  <c r="K605" i="57"/>
  <c r="M605" i="57" s="1"/>
  <c r="K639" i="57"/>
  <c r="K551" i="57"/>
  <c r="M551" i="57" s="1"/>
  <c r="K452" i="57"/>
  <c r="K669" i="57"/>
  <c r="M669" i="57" s="1"/>
  <c r="E202" i="54"/>
  <c r="K289" i="57"/>
  <c r="M289" i="57" s="1"/>
  <c r="K616" i="57"/>
  <c r="K614" i="57" s="1"/>
  <c r="K338" i="57"/>
  <c r="K275" i="57"/>
  <c r="M275" i="57" s="1"/>
  <c r="K262" i="57"/>
  <c r="M262" i="57" s="1"/>
  <c r="K377" i="57"/>
  <c r="M377" i="57" s="1"/>
  <c r="K369" i="57"/>
  <c r="M369" i="57" s="1"/>
  <c r="K390" i="57"/>
  <c r="M390" i="57" s="1"/>
  <c r="K348" i="57"/>
  <c r="M348" i="57" s="1"/>
  <c r="K271" i="57"/>
  <c r="M271" i="57" s="1"/>
  <c r="K545" i="57"/>
  <c r="M545" i="57" s="1"/>
  <c r="D88" i="54"/>
  <c r="K203" i="57"/>
  <c r="M203" i="57" s="1"/>
  <c r="K197" i="57"/>
  <c r="M197" i="57" s="1"/>
  <c r="E86" i="54"/>
  <c r="E221" i="54"/>
  <c r="K697" i="57"/>
  <c r="E163" i="54"/>
  <c r="K594" i="57" s="1"/>
  <c r="M594" i="57" s="1"/>
  <c r="D159" i="54"/>
  <c r="E159" i="54" s="1"/>
  <c r="K590" i="57" s="1"/>
  <c r="M590" i="57" s="1"/>
  <c r="E222" i="54"/>
  <c r="K679" i="57" s="1"/>
  <c r="N679" i="57" s="1"/>
  <c r="O679" i="57" s="1"/>
  <c r="P679" i="57" s="1"/>
  <c r="K698" i="57"/>
  <c r="K596" i="57"/>
  <c r="M596" i="57" s="1"/>
  <c r="K630" i="57"/>
  <c r="E113" i="54"/>
  <c r="K548" i="57"/>
  <c r="D87" i="54"/>
  <c r="K480" i="57"/>
  <c r="K474" i="57"/>
  <c r="K591" i="57"/>
  <c r="M591" i="57" s="1"/>
  <c r="E150" i="54"/>
  <c r="K581" i="57" s="1"/>
  <c r="M581" i="57" s="1"/>
  <c r="D149" i="54"/>
  <c r="E149" i="54" s="1"/>
  <c r="K580" i="57" s="1"/>
  <c r="M580" i="57" s="1"/>
  <c r="K554" i="57"/>
  <c r="E119" i="54"/>
  <c r="K284" i="57" l="1"/>
  <c r="M284" i="57" s="1"/>
  <c r="N562" i="57"/>
  <c r="K283" i="57"/>
  <c r="M283" i="57" s="1"/>
  <c r="K336" i="57"/>
  <c r="M336" i="57" s="1"/>
  <c r="M338" i="57"/>
  <c r="N554" i="57"/>
  <c r="M554" i="57"/>
  <c r="N474" i="57"/>
  <c r="M474" i="57"/>
  <c r="K636" i="68"/>
  <c r="K358" i="68" s="1"/>
  <c r="K354" i="68" s="1"/>
  <c r="M639" i="57"/>
  <c r="M564" i="68"/>
  <c r="K286" i="68"/>
  <c r="U286" i="68"/>
  <c r="K557" i="68"/>
  <c r="U557" i="68" s="1"/>
  <c r="Q557" i="68" s="1"/>
  <c r="Q279" i="68" s="1"/>
  <c r="N560" i="57"/>
  <c r="O293" i="57"/>
  <c r="P571" i="57"/>
  <c r="P293" i="57" s="1"/>
  <c r="P288" i="57"/>
  <c r="O537" i="57"/>
  <c r="N259" i="57"/>
  <c r="P496" i="57"/>
  <c r="O218" i="57"/>
  <c r="O206" i="57" s="1"/>
  <c r="O484" i="57"/>
  <c r="K243" i="57"/>
  <c r="M243" i="57" s="1"/>
  <c r="M259" i="57"/>
  <c r="P670" i="57"/>
  <c r="O392" i="57"/>
  <c r="O388" i="57" s="1"/>
  <c r="O666" i="57"/>
  <c r="O281" i="57"/>
  <c r="P559" i="57"/>
  <c r="P281" i="57" s="1"/>
  <c r="N275" i="57"/>
  <c r="N273" i="57" s="1"/>
  <c r="O553" i="57"/>
  <c r="N551" i="57"/>
  <c r="O277" i="57"/>
  <c r="P555" i="57"/>
  <c r="P277" i="57" s="1"/>
  <c r="K337" i="57"/>
  <c r="M337" i="57" s="1"/>
  <c r="M339" i="57"/>
  <c r="O481" i="57"/>
  <c r="N203" i="57"/>
  <c r="K347" i="57"/>
  <c r="M347" i="57" s="1"/>
  <c r="M351" i="57"/>
  <c r="P565" i="57"/>
  <c r="P287" i="57" s="1"/>
  <c r="O287" i="57"/>
  <c r="P575" i="57"/>
  <c r="P297" i="57" s="1"/>
  <c r="O297" i="57"/>
  <c r="P543" i="57"/>
  <c r="P265" i="57" s="1"/>
  <c r="O265" i="57"/>
  <c r="N258" i="57"/>
  <c r="O536" i="57"/>
  <c r="O562" i="57"/>
  <c r="N284" i="57"/>
  <c r="N480" i="57"/>
  <c r="M480" i="57"/>
  <c r="N452" i="57"/>
  <c r="M452" i="57"/>
  <c r="N283" i="57"/>
  <c r="O561" i="57"/>
  <c r="P579" i="57"/>
  <c r="P301" i="57" s="1"/>
  <c r="O301" i="57"/>
  <c r="O274" i="57"/>
  <c r="P552" i="57"/>
  <c r="O393" i="57"/>
  <c r="O389" i="57" s="1"/>
  <c r="P671" i="57"/>
  <c r="O667" i="57"/>
  <c r="N289" i="57"/>
  <c r="P219" i="57"/>
  <c r="P207" i="57" s="1"/>
  <c r="P485" i="57"/>
  <c r="N548" i="57"/>
  <c r="M548" i="57"/>
  <c r="O414" i="57"/>
  <c r="P700" i="57"/>
  <c r="P414" i="57" s="1"/>
  <c r="O549" i="57"/>
  <c r="N271" i="57"/>
  <c r="N267" i="57" s="1"/>
  <c r="N545" i="57"/>
  <c r="O251" i="57"/>
  <c r="P529" i="57"/>
  <c r="P251" i="57" s="1"/>
  <c r="P479" i="57"/>
  <c r="P201" i="57" s="1"/>
  <c r="O201" i="57"/>
  <c r="O563" i="57"/>
  <c r="N285" i="57"/>
  <c r="O475" i="57"/>
  <c r="N197" i="57"/>
  <c r="O291" i="57"/>
  <c r="P569" i="57"/>
  <c r="P291" i="57" s="1"/>
  <c r="O478" i="57"/>
  <c r="N200" i="57"/>
  <c r="M697" i="57"/>
  <c r="N697" i="57"/>
  <c r="N411" i="57" s="1"/>
  <c r="N409" i="57" s="1"/>
  <c r="N407" i="57" s="1"/>
  <c r="N405" i="57" s="1"/>
  <c r="M680" i="57"/>
  <c r="M679" i="57"/>
  <c r="N698" i="57"/>
  <c r="N412" i="57" s="1"/>
  <c r="N410" i="57" s="1"/>
  <c r="N408" i="57" s="1"/>
  <c r="N406" i="57" s="1"/>
  <c r="M698" i="57"/>
  <c r="P566" i="57"/>
  <c r="O567" i="57"/>
  <c r="M561" i="57"/>
  <c r="K282" i="57"/>
  <c r="M282" i="57" s="1"/>
  <c r="M560" i="57"/>
  <c r="K558" i="68"/>
  <c r="U558" i="68" s="1"/>
  <c r="U280" i="68" s="1"/>
  <c r="U142" i="68"/>
  <c r="K141" i="68"/>
  <c r="K140" i="68" s="1"/>
  <c r="K632" i="68"/>
  <c r="U636" i="68"/>
  <c r="U632" i="68" s="1"/>
  <c r="Q550" i="68"/>
  <c r="U548" i="68"/>
  <c r="U272" i="68"/>
  <c r="M240" i="68"/>
  <c r="Q271" i="68"/>
  <c r="Q560" i="68"/>
  <c r="Q282" i="68" s="1"/>
  <c r="U282" i="68"/>
  <c r="U270" i="68"/>
  <c r="Q559" i="68"/>
  <c r="Q281" i="68" s="1"/>
  <c r="U281" i="68"/>
  <c r="M286" i="68"/>
  <c r="U542" i="68"/>
  <c r="Q546" i="68"/>
  <c r="U268" i="68"/>
  <c r="U264" i="68" s="1"/>
  <c r="K548" i="68"/>
  <c r="K640" i="68"/>
  <c r="U644" i="68"/>
  <c r="U640" i="68" s="1"/>
  <c r="Q411" i="68"/>
  <c r="Q286" i="68"/>
  <c r="Q564" i="68"/>
  <c r="U259" i="68"/>
  <c r="Q537" i="68"/>
  <c r="Q259" i="68" s="1"/>
  <c r="U517" i="68"/>
  <c r="Q351" i="68"/>
  <c r="M518" i="68"/>
  <c r="Q255" i="68"/>
  <c r="Q534" i="68"/>
  <c r="U256" i="68"/>
  <c r="U518" i="68"/>
  <c r="K599" i="57"/>
  <c r="M599" i="57" s="1"/>
  <c r="Q638" i="68"/>
  <c r="Q360" i="68" s="1"/>
  <c r="U360" i="68"/>
  <c r="K387" i="68"/>
  <c r="K385" i="68" s="1"/>
  <c r="M665" i="68"/>
  <c r="M387" i="68" s="1"/>
  <c r="K666" i="68"/>
  <c r="Q629" i="68"/>
  <c r="M550" i="68"/>
  <c r="M272" i="68" s="1"/>
  <c r="K272" i="68"/>
  <c r="K270" i="68" s="1"/>
  <c r="M652" i="68"/>
  <c r="K374" i="68"/>
  <c r="K370" i="68" s="1"/>
  <c r="K648" i="68"/>
  <c r="Q372" i="68"/>
  <c r="M644" i="68"/>
  <c r="M366" i="68" s="1"/>
  <c r="K366" i="68"/>
  <c r="K362" i="68" s="1"/>
  <c r="U364" i="68"/>
  <c r="Q642" i="68"/>
  <c r="M364" i="68"/>
  <c r="M636" i="68"/>
  <c r="M358" i="68" s="1"/>
  <c r="M356" i="68"/>
  <c r="U356" i="68"/>
  <c r="Q634" i="68"/>
  <c r="M274" i="68"/>
  <c r="K551" i="68"/>
  <c r="U551" i="68" s="1"/>
  <c r="Q216" i="68"/>
  <c r="Q204" i="68" s="1"/>
  <c r="Q482" i="68"/>
  <c r="Q481" i="68"/>
  <c r="Q215" i="68"/>
  <c r="Q203" i="68" s="1"/>
  <c r="K200" i="68"/>
  <c r="M478" i="68"/>
  <c r="M200" i="68" s="1"/>
  <c r="K477" i="68"/>
  <c r="U477" i="68" s="1"/>
  <c r="K695" i="68"/>
  <c r="K694" i="68"/>
  <c r="U694" i="68" s="1"/>
  <c r="K545" i="68"/>
  <c r="U545" i="68" s="1"/>
  <c r="K542" i="68"/>
  <c r="M546" i="68"/>
  <c r="K268" i="68"/>
  <c r="K264" i="68" s="1"/>
  <c r="M559" i="68"/>
  <c r="M281" i="68" s="1"/>
  <c r="K281" i="68"/>
  <c r="M560" i="68"/>
  <c r="M282" i="68" s="1"/>
  <c r="K282" i="68"/>
  <c r="M557" i="68"/>
  <c r="M279" i="68" s="1"/>
  <c r="M390" i="68"/>
  <c r="M389" i="68"/>
  <c r="Q668" i="68"/>
  <c r="U390" i="68"/>
  <c r="Q667" i="68"/>
  <c r="U389" i="68"/>
  <c r="M537" i="68"/>
  <c r="K259" i="68"/>
  <c r="K239" i="68" s="1"/>
  <c r="K517" i="68"/>
  <c r="K449" i="68"/>
  <c r="U449" i="68" s="1"/>
  <c r="K361" i="57"/>
  <c r="L117" i="57"/>
  <c r="K515" i="57"/>
  <c r="E74" i="54"/>
  <c r="K696" i="57"/>
  <c r="K695" i="57"/>
  <c r="K667" i="57"/>
  <c r="M667" i="57" s="1"/>
  <c r="K635" i="57"/>
  <c r="K519" i="57"/>
  <c r="M519" i="57" s="1"/>
  <c r="E85" i="54"/>
  <c r="E73" i="54" s="1"/>
  <c r="K273" i="57"/>
  <c r="M273" i="57" s="1"/>
  <c r="K373" i="57"/>
  <c r="M373" i="57" s="1"/>
  <c r="K267" i="57"/>
  <c r="M267" i="57" s="1"/>
  <c r="K388" i="57"/>
  <c r="M388" i="57" s="1"/>
  <c r="K365" i="57"/>
  <c r="M365" i="57" s="1"/>
  <c r="K242" i="57"/>
  <c r="M242" i="57" s="1"/>
  <c r="E219" i="54"/>
  <c r="K676" i="57" s="1"/>
  <c r="N676" i="57" s="1"/>
  <c r="O676" i="57" s="1"/>
  <c r="P676" i="57" s="1"/>
  <c r="K678" i="57"/>
  <c r="N678" i="57" s="1"/>
  <c r="O678" i="57" s="1"/>
  <c r="P678" i="57" s="1"/>
  <c r="K174" i="57"/>
  <c r="M174" i="57" s="1"/>
  <c r="K175" i="57"/>
  <c r="M175" i="57" s="1"/>
  <c r="K391" i="57"/>
  <c r="M391" i="57" s="1"/>
  <c r="E87" i="54"/>
  <c r="E220" i="54"/>
  <c r="K677" i="57" s="1"/>
  <c r="N677" i="57" s="1"/>
  <c r="O677" i="57" s="1"/>
  <c r="P677" i="57" s="1"/>
  <c r="K628" i="57"/>
  <c r="K624" i="57" s="1"/>
  <c r="K352" i="57"/>
  <c r="K411" i="57"/>
  <c r="M411" i="57" s="1"/>
  <c r="K412" i="57"/>
  <c r="M412" i="57" s="1"/>
  <c r="K270" i="57"/>
  <c r="M270" i="57" s="1"/>
  <c r="K544" i="57"/>
  <c r="M544" i="57" s="1"/>
  <c r="K550" i="57"/>
  <c r="M550" i="57" s="1"/>
  <c r="K276" i="57"/>
  <c r="M276" i="57" s="1"/>
  <c r="K202" i="57"/>
  <c r="M202" i="57" s="1"/>
  <c r="K196" i="57"/>
  <c r="M196" i="57" s="1"/>
  <c r="K280" i="68" l="1"/>
  <c r="K238" i="68" s="1"/>
  <c r="K279" i="68"/>
  <c r="M558" i="68"/>
  <c r="M280" i="68" s="1"/>
  <c r="K630" i="68"/>
  <c r="U279" i="68"/>
  <c r="U516" i="68"/>
  <c r="Q516" i="68" s="1"/>
  <c r="P289" i="57"/>
  <c r="O289" i="57"/>
  <c r="K512" i="68"/>
  <c r="N515" i="57"/>
  <c r="O452" i="57"/>
  <c r="N174" i="57"/>
  <c r="O284" i="57"/>
  <c r="P562" i="57"/>
  <c r="P284" i="57" s="1"/>
  <c r="O275" i="57"/>
  <c r="O273" i="57" s="1"/>
  <c r="P553" i="57"/>
  <c r="O551" i="57"/>
  <c r="N276" i="57"/>
  <c r="N272" i="57" s="1"/>
  <c r="O554" i="57"/>
  <c r="N550" i="57"/>
  <c r="Q558" i="68"/>
  <c r="Q280" i="68" s="1"/>
  <c r="O285" i="57"/>
  <c r="P563" i="57"/>
  <c r="P285" i="57" s="1"/>
  <c r="O271" i="57"/>
  <c r="O267" i="57" s="1"/>
  <c r="P549" i="57"/>
  <c r="O545" i="57"/>
  <c r="P274" i="57"/>
  <c r="P561" i="57"/>
  <c r="P283" i="57" s="1"/>
  <c r="O283" i="57"/>
  <c r="P536" i="57"/>
  <c r="P258" i="57" s="1"/>
  <c r="O258" i="57"/>
  <c r="O203" i="57"/>
  <c r="P481" i="57"/>
  <c r="P203" i="57" s="1"/>
  <c r="P537" i="57"/>
  <c r="P259" i="57" s="1"/>
  <c r="O259" i="57"/>
  <c r="K357" i="57"/>
  <c r="M357" i="57" s="1"/>
  <c r="M361" i="57"/>
  <c r="O548" i="57"/>
  <c r="N270" i="57"/>
  <c r="N266" i="57" s="1"/>
  <c r="N544" i="57"/>
  <c r="P393" i="57"/>
  <c r="P389" i="57" s="1"/>
  <c r="P667" i="57"/>
  <c r="O480" i="57"/>
  <c r="N202" i="57"/>
  <c r="P392" i="57"/>
  <c r="P388" i="57" s="1"/>
  <c r="P666" i="57"/>
  <c r="N282" i="57"/>
  <c r="O560" i="57"/>
  <c r="O474" i="57"/>
  <c r="N196" i="57"/>
  <c r="K350" i="57"/>
  <c r="M352" i="57"/>
  <c r="K633" i="57"/>
  <c r="M633" i="57" s="1"/>
  <c r="M635" i="57"/>
  <c r="K516" i="68"/>
  <c r="M270" i="68"/>
  <c r="O200" i="57"/>
  <c r="P478" i="57"/>
  <c r="P200" i="57" s="1"/>
  <c r="P475" i="57"/>
  <c r="P197" i="57" s="1"/>
  <c r="O197" i="57"/>
  <c r="P218" i="57"/>
  <c r="P206" i="57" s="1"/>
  <c r="P484" i="57"/>
  <c r="K693" i="57"/>
  <c r="M695" i="57"/>
  <c r="M676" i="57"/>
  <c r="K694" i="57"/>
  <c r="M696" i="57"/>
  <c r="O698" i="57"/>
  <c r="O412" i="57" s="1"/>
  <c r="O410" i="57" s="1"/>
  <c r="O408" i="57" s="1"/>
  <c r="O406" i="57" s="1"/>
  <c r="N696" i="57"/>
  <c r="N694" i="57" s="1"/>
  <c r="N692" i="57" s="1"/>
  <c r="M678" i="57"/>
  <c r="O697" i="57"/>
  <c r="O411" i="57" s="1"/>
  <c r="O409" i="57" s="1"/>
  <c r="O407" i="57" s="1"/>
  <c r="O405" i="57" s="1"/>
  <c r="N695" i="57"/>
  <c r="N693" i="57" s="1"/>
  <c r="N691" i="57" s="1"/>
  <c r="M677" i="57"/>
  <c r="P567" i="57"/>
  <c r="M663" i="68"/>
  <c r="Q142" i="68"/>
  <c r="Q141" i="68" s="1"/>
  <c r="Q140" i="68" s="1"/>
  <c r="U141" i="68"/>
  <c r="U140" i="68" s="1"/>
  <c r="Q551" i="68"/>
  <c r="U273" i="68"/>
  <c r="U269" i="68" s="1"/>
  <c r="U547" i="68"/>
  <c r="U515" i="68" s="1"/>
  <c r="Q515" i="68" s="1"/>
  <c r="Q545" i="68"/>
  <c r="U541" i="68"/>
  <c r="U267" i="68"/>
  <c r="U263" i="68" s="1"/>
  <c r="Q694" i="68"/>
  <c r="U408" i="68"/>
  <c r="U406" i="68" s="1"/>
  <c r="U404" i="68" s="1"/>
  <c r="U402" i="68" s="1"/>
  <c r="U692" i="68"/>
  <c r="U690" i="68" s="1"/>
  <c r="U688" i="68" s="1"/>
  <c r="Q695" i="68"/>
  <c r="U409" i="68"/>
  <c r="U407" i="68" s="1"/>
  <c r="U405" i="68" s="1"/>
  <c r="U403" i="68" s="1"/>
  <c r="U693" i="68"/>
  <c r="U691" i="68" s="1"/>
  <c r="U689" i="68" s="1"/>
  <c r="Q542" i="68"/>
  <c r="Q268" i="68"/>
  <c r="Q264" i="68" s="1"/>
  <c r="M385" i="68"/>
  <c r="M548" i="68"/>
  <c r="M640" i="68"/>
  <c r="Q272" i="68"/>
  <c r="Q270" i="68" s="1"/>
  <c r="Q548" i="68"/>
  <c r="Q517" i="68"/>
  <c r="Q256" i="68"/>
  <c r="Q518" i="68"/>
  <c r="U387" i="68"/>
  <c r="U385" i="68" s="1"/>
  <c r="Q665" i="68"/>
  <c r="Q387" i="68" s="1"/>
  <c r="K388" i="68"/>
  <c r="K386" i="68" s="1"/>
  <c r="M666" i="68"/>
  <c r="K664" i="68"/>
  <c r="U663" i="68"/>
  <c r="Q652" i="68"/>
  <c r="U374" i="68"/>
  <c r="U370" i="68" s="1"/>
  <c r="U648" i="68"/>
  <c r="U630" i="68" s="1"/>
  <c r="M374" i="68"/>
  <c r="M370" i="68" s="1"/>
  <c r="M648" i="68"/>
  <c r="Q644" i="68"/>
  <c r="Q366" i="68" s="1"/>
  <c r="U366" i="68"/>
  <c r="U362" i="68" s="1"/>
  <c r="K352" i="68"/>
  <c r="M362" i="68"/>
  <c r="Q364" i="68"/>
  <c r="M632" i="68"/>
  <c r="M354" i="68"/>
  <c r="Q636" i="68"/>
  <c r="Q358" i="68" s="1"/>
  <c r="U358" i="68"/>
  <c r="U354" i="68" s="1"/>
  <c r="Q356" i="68"/>
  <c r="K273" i="68"/>
  <c r="K269" i="68" s="1"/>
  <c r="K547" i="68"/>
  <c r="M551" i="68"/>
  <c r="M477" i="68"/>
  <c r="M199" i="68" s="1"/>
  <c r="K199" i="68"/>
  <c r="Q478" i="68"/>
  <c r="Q200" i="68" s="1"/>
  <c r="U200" i="68"/>
  <c r="K409" i="68"/>
  <c r="K407" i="68" s="1"/>
  <c r="K405" i="68" s="1"/>
  <c r="K403" i="68" s="1"/>
  <c r="M695" i="68"/>
  <c r="K693" i="68"/>
  <c r="K691" i="68" s="1"/>
  <c r="K689" i="68" s="1"/>
  <c r="M694" i="68"/>
  <c r="K408" i="68"/>
  <c r="K406" i="68" s="1"/>
  <c r="K404" i="68" s="1"/>
  <c r="K402" i="68" s="1"/>
  <c r="K692" i="68"/>
  <c r="K690" i="68" s="1"/>
  <c r="K688" i="68" s="1"/>
  <c r="AE688" i="68" s="1"/>
  <c r="M545" i="68"/>
  <c r="K267" i="68"/>
  <c r="K263" i="68" s="1"/>
  <c r="K237" i="68" s="1"/>
  <c r="K541" i="68"/>
  <c r="M268" i="68"/>
  <c r="M264" i="68" s="1"/>
  <c r="M238" i="68" s="1"/>
  <c r="M542" i="68"/>
  <c r="M516" i="68" s="1"/>
  <c r="Q389" i="68"/>
  <c r="Q390" i="68"/>
  <c r="M259" i="68"/>
  <c r="M239" i="68" s="1"/>
  <c r="M517" i="68"/>
  <c r="U512" i="68"/>
  <c r="K234" i="68"/>
  <c r="K220" i="68" s="1"/>
  <c r="M512" i="68"/>
  <c r="K498" i="68"/>
  <c r="M449" i="68"/>
  <c r="K171" i="68"/>
  <c r="K501" i="57"/>
  <c r="M515" i="57"/>
  <c r="K514" i="57"/>
  <c r="K518" i="57"/>
  <c r="M518" i="57" s="1"/>
  <c r="K410" i="57"/>
  <c r="M410" i="57" s="1"/>
  <c r="K241" i="57"/>
  <c r="M241" i="57" s="1"/>
  <c r="K272" i="57"/>
  <c r="M272" i="57" s="1"/>
  <c r="K266" i="57"/>
  <c r="M266" i="57" s="1"/>
  <c r="K409" i="57"/>
  <c r="M409" i="57" s="1"/>
  <c r="K355" i="57"/>
  <c r="M355" i="57" s="1"/>
  <c r="K389" i="57"/>
  <c r="M389" i="57" s="1"/>
  <c r="E217" i="54"/>
  <c r="K674" i="57" s="1"/>
  <c r="N674" i="57" s="1"/>
  <c r="O674" i="57" s="1"/>
  <c r="P674" i="57" s="1"/>
  <c r="E218" i="54"/>
  <c r="K237" i="57"/>
  <c r="M237" i="57" s="1"/>
  <c r="E64" i="54"/>
  <c r="E63" i="54"/>
  <c r="M630" i="68" l="1"/>
  <c r="K511" i="68"/>
  <c r="N514" i="57"/>
  <c r="O196" i="57"/>
  <c r="P474" i="57"/>
  <c r="P196" i="57" s="1"/>
  <c r="P548" i="57"/>
  <c r="O270" i="57"/>
  <c r="O266" i="57" s="1"/>
  <c r="O544" i="57"/>
  <c r="P275" i="57"/>
  <c r="P273" i="57" s="1"/>
  <c r="P551" i="57"/>
  <c r="P560" i="57"/>
  <c r="P282" i="57" s="1"/>
  <c r="O282" i="57"/>
  <c r="O276" i="57"/>
  <c r="O272" i="57" s="1"/>
  <c r="P554" i="57"/>
  <c r="O550" i="57"/>
  <c r="P452" i="57"/>
  <c r="P174" i="57" s="1"/>
  <c r="O174" i="57"/>
  <c r="K346" i="57"/>
  <c r="M346" i="57" s="1"/>
  <c r="M350" i="57"/>
  <c r="P480" i="57"/>
  <c r="P202" i="57" s="1"/>
  <c r="O202" i="57"/>
  <c r="P271" i="57"/>
  <c r="P267" i="57" s="1"/>
  <c r="P545" i="57"/>
  <c r="O515" i="57"/>
  <c r="N237" i="57"/>
  <c r="N223" i="57" s="1"/>
  <c r="N501" i="57"/>
  <c r="G63" i="54"/>
  <c r="G43" i="54" s="1"/>
  <c r="G41" i="54" s="1"/>
  <c r="K482" i="57"/>
  <c r="N482" i="57" s="1"/>
  <c r="K483" i="57"/>
  <c r="N483" i="57" s="1"/>
  <c r="G64" i="54"/>
  <c r="G44" i="54" s="1"/>
  <c r="G42" i="54" s="1"/>
  <c r="K692" i="57"/>
  <c r="M692" i="57" s="1"/>
  <c r="M694" i="57"/>
  <c r="P698" i="57"/>
  <c r="P412" i="57" s="1"/>
  <c r="P410" i="57" s="1"/>
  <c r="P408" i="57" s="1"/>
  <c r="P406" i="57" s="1"/>
  <c r="O696" i="57"/>
  <c r="O694" i="57" s="1"/>
  <c r="O692" i="57" s="1"/>
  <c r="P697" i="57"/>
  <c r="P411" i="57" s="1"/>
  <c r="P409" i="57" s="1"/>
  <c r="P407" i="57" s="1"/>
  <c r="P405" i="57" s="1"/>
  <c r="O695" i="57"/>
  <c r="O693" i="57" s="1"/>
  <c r="O691" i="57" s="1"/>
  <c r="K691" i="57"/>
  <c r="M691" i="57" s="1"/>
  <c r="M693" i="57"/>
  <c r="M674" i="57"/>
  <c r="Q362" i="68"/>
  <c r="Q408" i="68"/>
  <c r="Q406" i="68" s="1"/>
  <c r="Q404" i="68" s="1"/>
  <c r="Q402" i="68" s="1"/>
  <c r="Q692" i="68"/>
  <c r="Q690" i="68" s="1"/>
  <c r="Q688" i="68" s="1"/>
  <c r="Q640" i="68"/>
  <c r="Q409" i="68"/>
  <c r="Q407" i="68" s="1"/>
  <c r="Q405" i="68" s="1"/>
  <c r="Q403" i="68" s="1"/>
  <c r="Q693" i="68"/>
  <c r="Q691" i="68" s="1"/>
  <c r="Q689" i="68" s="1"/>
  <c r="Q541" i="68"/>
  <c r="Q267" i="68"/>
  <c r="Q263" i="68" s="1"/>
  <c r="Q273" i="68"/>
  <c r="Q269" i="68" s="1"/>
  <c r="Q547" i="68"/>
  <c r="K675" i="57"/>
  <c r="N675" i="57" s="1"/>
  <c r="O675" i="57" s="1"/>
  <c r="P675" i="57" s="1"/>
  <c r="Q385" i="68"/>
  <c r="Q663" i="68"/>
  <c r="U388" i="68"/>
  <c r="U386" i="68" s="1"/>
  <c r="Q666" i="68"/>
  <c r="U664" i="68"/>
  <c r="M388" i="68"/>
  <c r="M386" i="68" s="1"/>
  <c r="M664" i="68"/>
  <c r="K515" i="68"/>
  <c r="AE515" i="68" s="1"/>
  <c r="Q374" i="68"/>
  <c r="Q370" i="68" s="1"/>
  <c r="Q648" i="68"/>
  <c r="M352" i="68"/>
  <c r="U352" i="68"/>
  <c r="Q632" i="68"/>
  <c r="Q354" i="68"/>
  <c r="M273" i="68"/>
  <c r="M269" i="68" s="1"/>
  <c r="M547" i="68"/>
  <c r="Q477" i="68"/>
  <c r="Q199" i="68" s="1"/>
  <c r="U199" i="68"/>
  <c r="M408" i="68"/>
  <c r="M406" i="68" s="1"/>
  <c r="M404" i="68" s="1"/>
  <c r="M402" i="68" s="1"/>
  <c r="M692" i="68"/>
  <c r="M690" i="68" s="1"/>
  <c r="M688" i="68" s="1"/>
  <c r="M409" i="68"/>
  <c r="M407" i="68" s="1"/>
  <c r="M405" i="68" s="1"/>
  <c r="M403" i="68" s="1"/>
  <c r="M693" i="68"/>
  <c r="M691" i="68" s="1"/>
  <c r="M689" i="68" s="1"/>
  <c r="M267" i="68"/>
  <c r="M263" i="68" s="1"/>
  <c r="M237" i="68" s="1"/>
  <c r="M541" i="68"/>
  <c r="M234" i="68"/>
  <c r="M220" i="68" s="1"/>
  <c r="M498" i="68"/>
  <c r="U511" i="68"/>
  <c r="M511" i="68"/>
  <c r="K233" i="68"/>
  <c r="K219" i="68" s="1"/>
  <c r="K497" i="68"/>
  <c r="U498" i="68"/>
  <c r="Q512" i="68"/>
  <c r="U234" i="68"/>
  <c r="U220" i="68" s="1"/>
  <c r="M171" i="68"/>
  <c r="M501" i="57"/>
  <c r="K500" i="57"/>
  <c r="M500" i="57" s="1"/>
  <c r="M514" i="57"/>
  <c r="K236" i="57"/>
  <c r="K223" i="57"/>
  <c r="M223" i="57" s="1"/>
  <c r="K407" i="57"/>
  <c r="M407" i="57" s="1"/>
  <c r="K240" i="57"/>
  <c r="M240" i="57" s="1"/>
  <c r="K408" i="57"/>
  <c r="M408" i="57" s="1"/>
  <c r="K476" i="57"/>
  <c r="N476" i="57" s="1"/>
  <c r="K477" i="57"/>
  <c r="N477" i="57" s="1"/>
  <c r="D27" i="6"/>
  <c r="E19" i="35"/>
  <c r="E22" i="45"/>
  <c r="D27" i="29"/>
  <c r="D11" i="38"/>
  <c r="D22" i="1"/>
  <c r="D26" i="22"/>
  <c r="D31" i="4"/>
  <c r="D29" i="23"/>
  <c r="D18" i="11"/>
  <c r="D17" i="36"/>
  <c r="C26" i="10"/>
  <c r="D15" i="28"/>
  <c r="D24" i="8"/>
  <c r="D18" i="13"/>
  <c r="D33" i="9"/>
  <c r="D23" i="17"/>
  <c r="D23" i="20"/>
  <c r="D43" i="16"/>
  <c r="D23" i="15"/>
  <c r="D24" i="14"/>
  <c r="D25" i="26"/>
  <c r="P270" i="57" l="1"/>
  <c r="P266" i="57" s="1"/>
  <c r="P544" i="57"/>
  <c r="O514" i="57"/>
  <c r="N236" i="57"/>
  <c r="N222" i="57" s="1"/>
  <c r="N500" i="57"/>
  <c r="O483" i="57"/>
  <c r="N205" i="57"/>
  <c r="P276" i="57"/>
  <c r="P272" i="57" s="1"/>
  <c r="P550" i="57"/>
  <c r="O476" i="57"/>
  <c r="N198" i="57"/>
  <c r="K222" i="57"/>
  <c r="M222" i="57" s="1"/>
  <c r="M236" i="57"/>
  <c r="O482" i="57"/>
  <c r="N204" i="57"/>
  <c r="O237" i="57"/>
  <c r="O223" i="57" s="1"/>
  <c r="P515" i="57"/>
  <c r="O501" i="57"/>
  <c r="O477" i="57"/>
  <c r="N199" i="57"/>
  <c r="M477" i="57"/>
  <c r="M483" i="57"/>
  <c r="K480" i="68"/>
  <c r="M476" i="57"/>
  <c r="M482" i="57"/>
  <c r="K479" i="68"/>
  <c r="P695" i="57"/>
  <c r="P693" i="57" s="1"/>
  <c r="P691" i="57" s="1"/>
  <c r="P696" i="57"/>
  <c r="P694" i="57" s="1"/>
  <c r="P692" i="57" s="1"/>
  <c r="M675" i="57"/>
  <c r="Q352" i="68"/>
  <c r="M515" i="68"/>
  <c r="Q388" i="68"/>
  <c r="Q386" i="68" s="1"/>
  <c r="Q664" i="68"/>
  <c r="Q630" i="68"/>
  <c r="Q234" i="68"/>
  <c r="Q220" i="68" s="1"/>
  <c r="Q498" i="68"/>
  <c r="U497" i="68"/>
  <c r="U233" i="68"/>
  <c r="U219" i="68" s="1"/>
  <c r="Q511" i="68"/>
  <c r="M497" i="68"/>
  <c r="M233" i="68"/>
  <c r="M219" i="68" s="1"/>
  <c r="K405" i="57"/>
  <c r="M405" i="57" s="1"/>
  <c r="K406" i="57"/>
  <c r="M406" i="57" s="1"/>
  <c r="K199" i="57"/>
  <c r="M199" i="57" s="1"/>
  <c r="K205" i="57"/>
  <c r="M205" i="57" s="1"/>
  <c r="K204" i="57"/>
  <c r="M204" i="57" s="1"/>
  <c r="K198" i="57"/>
  <c r="M198" i="57" s="1"/>
  <c r="D16" i="27"/>
  <c r="D17" i="6"/>
  <c r="D16" i="29"/>
  <c r="D12" i="35"/>
  <c r="E10" i="35"/>
  <c r="E14" i="45"/>
  <c r="D10" i="1"/>
  <c r="D18" i="1"/>
  <c r="D12" i="22"/>
  <c r="D17" i="23"/>
  <c r="E25" i="23" s="1"/>
  <c r="C20" i="10"/>
  <c r="D15" i="8"/>
  <c r="D21" i="8" s="1"/>
  <c r="E24" i="8" s="1"/>
  <c r="D12" i="13"/>
  <c r="F25" i="9"/>
  <c r="D20" i="9"/>
  <c r="D11" i="17"/>
  <c r="C20" i="17" s="1"/>
  <c r="D12" i="20"/>
  <c r="D24" i="16"/>
  <c r="E12" i="15"/>
  <c r="E19" i="15" s="1"/>
  <c r="D13" i="14"/>
  <c r="D19" i="14" s="1"/>
  <c r="P514" i="57" l="1"/>
  <c r="O236" i="57"/>
  <c r="O222" i="57" s="1"/>
  <c r="O500" i="57"/>
  <c r="O204" i="57"/>
  <c r="P482" i="57"/>
  <c r="P204" i="57" s="1"/>
  <c r="P476" i="57"/>
  <c r="P198" i="57" s="1"/>
  <c r="O198" i="57"/>
  <c r="P483" i="57"/>
  <c r="P205" i="57" s="1"/>
  <c r="O205" i="57"/>
  <c r="P237" i="57"/>
  <c r="P223" i="57" s="1"/>
  <c r="P501" i="57"/>
  <c r="P477" i="57"/>
  <c r="P199" i="57" s="1"/>
  <c r="O199" i="57"/>
  <c r="M480" i="68"/>
  <c r="M202" i="68" s="1"/>
  <c r="U480" i="68"/>
  <c r="K202" i="68"/>
  <c r="U479" i="68"/>
  <c r="M479" i="68"/>
  <c r="M201" i="68" s="1"/>
  <c r="K201" i="68"/>
  <c r="Q233" i="68"/>
  <c r="Q219" i="68" s="1"/>
  <c r="Q497" i="68"/>
  <c r="D28" i="9"/>
  <c r="P236" i="57" l="1"/>
  <c r="P222" i="57" s="1"/>
  <c r="P500" i="57"/>
  <c r="U201" i="68"/>
  <c r="Q479" i="68"/>
  <c r="Q201" i="68" s="1"/>
  <c r="Q480" i="68"/>
  <c r="Q202" i="68" s="1"/>
  <c r="U202" i="68"/>
  <c r="C22" i="6"/>
  <c r="C23" i="6" s="1"/>
  <c r="D13" i="35"/>
  <c r="D15" i="35" s="1"/>
  <c r="D5" i="35"/>
  <c r="D18" i="45"/>
  <c r="D5" i="45"/>
  <c r="D11" i="45" s="1"/>
  <c r="C24" i="29"/>
  <c r="C11" i="14" l="1"/>
  <c r="G16" i="27"/>
  <c r="C30" i="24"/>
  <c r="C18" i="22"/>
  <c r="C21" i="22" s="1"/>
  <c r="L473" i="57" l="1"/>
  <c r="D60" i="54"/>
  <c r="C17" i="20"/>
  <c r="C19" i="20" s="1"/>
  <c r="C33" i="16"/>
  <c r="C28" i="16"/>
  <c r="L195" i="57" l="1"/>
  <c r="L173" i="57" s="1"/>
  <c r="L171" i="57" s="1"/>
  <c r="L169" i="57" s="1"/>
  <c r="L144" i="57" s="1"/>
  <c r="L143" i="57" s="1"/>
  <c r="L98" i="57" s="1"/>
  <c r="L16" i="57" s="1"/>
  <c r="L451" i="57"/>
  <c r="L449" i="57" s="1"/>
  <c r="L447" i="57" s="1"/>
  <c r="L445" i="57" s="1"/>
  <c r="L167" i="57" s="1"/>
  <c r="D59" i="54"/>
  <c r="E60" i="54"/>
  <c r="K473" i="57" s="1"/>
  <c r="C35" i="16"/>
  <c r="C38" i="16"/>
  <c r="E11" i="43"/>
  <c r="E15" i="43" s="1"/>
  <c r="C18" i="26"/>
  <c r="C21" i="26" s="1"/>
  <c r="N473" i="57" l="1"/>
  <c r="M473" i="57"/>
  <c r="K470" i="68"/>
  <c r="U470" i="68" s="1"/>
  <c r="K195" i="57"/>
  <c r="M195" i="57" s="1"/>
  <c r="E59" i="54"/>
  <c r="D43" i="54"/>
  <c r="D41" i="54" s="1"/>
  <c r="D39" i="54" s="1"/>
  <c r="G15" i="43"/>
  <c r="O473" i="57" l="1"/>
  <c r="N195" i="57"/>
  <c r="M470" i="68"/>
  <c r="K192" i="68"/>
  <c r="K472" i="57"/>
  <c r="E43" i="54"/>
  <c r="E41" i="54" s="1"/>
  <c r="E39" i="54" s="1"/>
  <c r="E58" i="54"/>
  <c r="D44" i="54"/>
  <c r="D42" i="54" s="1"/>
  <c r="D40" i="54" s="1"/>
  <c r="K469" i="68" l="1"/>
  <c r="U469" i="68" s="1"/>
  <c r="N472" i="57"/>
  <c r="M472" i="57"/>
  <c r="P473" i="57"/>
  <c r="P195" i="57" s="1"/>
  <c r="O195" i="57"/>
  <c r="M192" i="68"/>
  <c r="K191" i="68"/>
  <c r="K169" i="68" s="1"/>
  <c r="K167" i="68" s="1"/>
  <c r="K165" i="68" s="1"/>
  <c r="M469" i="68"/>
  <c r="K447" i="68"/>
  <c r="K445" i="68" s="1"/>
  <c r="U192" i="68"/>
  <c r="Q470" i="68"/>
  <c r="K450" i="57"/>
  <c r="K194" i="57"/>
  <c r="M194" i="57" s="1"/>
  <c r="K471" i="57"/>
  <c r="E44" i="54"/>
  <c r="E42" i="54" s="1"/>
  <c r="E40" i="54" s="1"/>
  <c r="N471" i="57" l="1"/>
  <c r="M471" i="57"/>
  <c r="O472" i="57"/>
  <c r="N194" i="57"/>
  <c r="N172" i="57" s="1"/>
  <c r="N170" i="57" s="1"/>
  <c r="N450" i="57"/>
  <c r="N448" i="57" s="1"/>
  <c r="K448" i="57"/>
  <c r="M450" i="57"/>
  <c r="K468" i="68"/>
  <c r="U468" i="68" s="1"/>
  <c r="K443" i="68"/>
  <c r="K163" i="68"/>
  <c r="Q192" i="68"/>
  <c r="M191" i="68"/>
  <c r="M169" i="68" s="1"/>
  <c r="M167" i="68" s="1"/>
  <c r="M165" i="68" s="1"/>
  <c r="M447" i="68"/>
  <c r="M445" i="68" s="1"/>
  <c r="Q469" i="68"/>
  <c r="U191" i="68"/>
  <c r="K451" i="57"/>
  <c r="K172" i="57"/>
  <c r="M172" i="57" s="1"/>
  <c r="K193" i="57"/>
  <c r="M193" i="57" s="1"/>
  <c r="P472" i="57" l="1"/>
  <c r="O194" i="57"/>
  <c r="O172" i="57" s="1"/>
  <c r="O170" i="57" s="1"/>
  <c r="O450" i="57"/>
  <c r="O448" i="57" s="1"/>
  <c r="O471" i="57"/>
  <c r="N193" i="57"/>
  <c r="N173" i="57" s="1"/>
  <c r="N171" i="57" s="1"/>
  <c r="N451" i="57"/>
  <c r="N449" i="57" s="1"/>
  <c r="K449" i="57"/>
  <c r="M451" i="57"/>
  <c r="K446" i="57"/>
  <c r="M446" i="57" s="1"/>
  <c r="M448" i="57"/>
  <c r="M468" i="68"/>
  <c r="K190" i="68"/>
  <c r="K170" i="68" s="1"/>
  <c r="K168" i="68" s="1"/>
  <c r="K166" i="68" s="1"/>
  <c r="K164" i="68" s="1"/>
  <c r="K448" i="68"/>
  <c r="K446" i="68" s="1"/>
  <c r="K444" i="68" s="1"/>
  <c r="AF448" i="68" s="1"/>
  <c r="M163" i="68"/>
  <c r="M443" i="68"/>
  <c r="Q191" i="68"/>
  <c r="K170" i="57"/>
  <c r="M170" i="57" s="1"/>
  <c r="K173" i="57"/>
  <c r="M173" i="57" s="1"/>
  <c r="K444" i="57" l="1"/>
  <c r="M444" i="57" s="1"/>
  <c r="P471" i="57"/>
  <c r="O193" i="57"/>
  <c r="O173" i="57" s="1"/>
  <c r="O171" i="57" s="1"/>
  <c r="O451" i="57"/>
  <c r="O449" i="57" s="1"/>
  <c r="P194" i="57"/>
  <c r="P172" i="57" s="1"/>
  <c r="P170" i="57" s="1"/>
  <c r="P450" i="57"/>
  <c r="P448" i="57" s="1"/>
  <c r="K447" i="57"/>
  <c r="M447" i="57" s="1"/>
  <c r="M449" i="57"/>
  <c r="K441" i="68"/>
  <c r="K442" i="68"/>
  <c r="Q468" i="68"/>
  <c r="U190" i="68"/>
  <c r="U170" i="68" s="1"/>
  <c r="U168" i="68" s="1"/>
  <c r="U448" i="68"/>
  <c r="U446" i="68" s="1"/>
  <c r="M190" i="68"/>
  <c r="M170" i="68" s="1"/>
  <c r="M168" i="68" s="1"/>
  <c r="M166" i="68" s="1"/>
  <c r="M164" i="68" s="1"/>
  <c r="M448" i="68"/>
  <c r="M446" i="68" s="1"/>
  <c r="K168" i="57"/>
  <c r="M168" i="57" s="1"/>
  <c r="K171" i="57"/>
  <c r="M171" i="57" s="1"/>
  <c r="K166" i="57" l="1"/>
  <c r="M166" i="57" s="1"/>
  <c r="P193" i="57"/>
  <c r="P173" i="57" s="1"/>
  <c r="P171" i="57" s="1"/>
  <c r="P451" i="57"/>
  <c r="P449" i="57" s="1"/>
  <c r="Q190" i="68"/>
  <c r="Q170" i="68" s="1"/>
  <c r="Q168" i="68" s="1"/>
  <c r="Q448" i="68"/>
  <c r="Q446" i="68" s="1"/>
  <c r="M444" i="68"/>
  <c r="M442" i="68" s="1"/>
  <c r="M441" i="68"/>
  <c r="U444" i="68"/>
  <c r="U442" i="68" s="1"/>
  <c r="U441" i="68"/>
  <c r="K169" i="57"/>
  <c r="M169" i="57" s="1"/>
  <c r="K445" i="57"/>
  <c r="K167" i="57" l="1"/>
  <c r="M167" i="57" s="1"/>
  <c r="M445" i="57"/>
  <c r="Q441" i="68"/>
  <c r="Q444" i="68"/>
  <c r="Q442" i="68" s="1"/>
  <c r="K144" i="57" l="1"/>
  <c r="K143" i="57" s="1"/>
  <c r="C6" i="38"/>
  <c r="C7" i="26" l="1"/>
  <c r="N8" i="36" l="1"/>
  <c r="C6" i="36" s="1"/>
  <c r="N9" i="36"/>
  <c r="C7" i="36" s="1"/>
  <c r="N7" i="36"/>
  <c r="N6" i="36"/>
  <c r="D7" i="35"/>
  <c r="C10" i="36" l="1"/>
  <c r="C19" i="4" l="1"/>
  <c r="C15" i="24" l="1"/>
  <c r="C7" i="13" l="1"/>
  <c r="C6" i="13"/>
  <c r="C13" i="29"/>
  <c r="C11" i="28" l="1"/>
  <c r="G11" i="27" l="1"/>
  <c r="C10" i="26"/>
  <c r="C14" i="6"/>
  <c r="C12" i="23" l="1"/>
  <c r="C14" i="23" s="1"/>
  <c r="C8" i="22" l="1"/>
  <c r="C10" i="20" l="1"/>
  <c r="C8" i="17"/>
  <c r="C11" i="16"/>
  <c r="C9" i="15"/>
  <c r="C9" i="13"/>
  <c r="C10" i="11"/>
  <c r="C13" i="11" s="1"/>
  <c r="C15" i="9"/>
  <c r="C12" i="8"/>
  <c r="C6" i="1"/>
  <c r="E30" i="54"/>
  <c r="K118" i="57" l="1"/>
  <c r="G30" i="54"/>
  <c r="D29" i="54"/>
  <c r="D28" i="54" s="1"/>
  <c r="D11" i="54" l="1"/>
  <c r="K115" i="68"/>
  <c r="Q16" i="57"/>
  <c r="E29" i="54"/>
  <c r="E28" i="54" s="1"/>
  <c r="E11" i="54" s="1"/>
  <c r="K117" i="57"/>
  <c r="K98" i="57" s="1"/>
  <c r="K16" i="57" s="1"/>
  <c r="M16" i="57" s="1"/>
  <c r="D231" i="54" l="1"/>
  <c r="I11" i="54"/>
  <c r="D232" i="54"/>
  <c r="M115" i="68"/>
  <c r="M114" i="68" s="1"/>
  <c r="M95" i="68" s="1"/>
  <c r="M13" i="68" s="1"/>
  <c r="K114" i="68"/>
  <c r="K95" i="68" s="1"/>
  <c r="K13" i="68" s="1"/>
  <c r="U115" i="68"/>
  <c r="E231" i="54"/>
  <c r="M118" i="57"/>
  <c r="M117" i="57" s="1"/>
  <c r="M98" i="57" s="1"/>
  <c r="D229" i="54" l="1"/>
  <c r="U114" i="68"/>
  <c r="U95" i="68" s="1"/>
  <c r="U13" i="68" s="1"/>
  <c r="Q115" i="68"/>
  <c r="Q114" i="68" s="1"/>
  <c r="Q95" i="68" s="1"/>
  <c r="Q13" i="68" s="1"/>
  <c r="E232" i="54"/>
  <c r="E229" i="54" s="1"/>
  <c r="Q449" i="68"/>
  <c r="Q447" i="68" s="1"/>
  <c r="Q445" i="68" s="1"/>
  <c r="Q171" i="68"/>
  <c r="Q169" i="68" s="1"/>
  <c r="Q167" i="68" s="1"/>
  <c r="U171" i="68"/>
  <c r="U169" i="68" s="1"/>
  <c r="U167" i="68" s="1"/>
  <c r="U447" i="68"/>
  <c r="U445" i="68" s="1"/>
  <c r="U443" i="68" s="1"/>
  <c r="Q443" i="68" l="1"/>
  <c r="Q163" i="68"/>
  <c r="U163" i="68"/>
  <c r="Q536" i="68"/>
  <c r="Q258" i="68" s="1"/>
  <c r="Q240" i="68" s="1"/>
  <c r="Q238" i="68" s="1"/>
  <c r="Q166" i="68" s="1"/>
  <c r="Q164" i="68" s="1"/>
  <c r="U258" i="68"/>
  <c r="U240" i="68" s="1"/>
  <c r="U238" i="68" s="1"/>
  <c r="U166" i="68" s="1"/>
  <c r="U164" i="68" s="1"/>
  <c r="Q535" i="68"/>
  <c r="Q257" i="68" s="1"/>
  <c r="Q239" i="68" s="1"/>
  <c r="Q237" i="68" s="1"/>
  <c r="Q165" i="68" s="1"/>
  <c r="U257" i="68"/>
  <c r="U239" i="68" s="1"/>
  <c r="U237" i="68" s="1"/>
  <c r="U165" i="68" s="1"/>
  <c r="N263" i="57"/>
  <c r="N243" i="57" s="1"/>
  <c r="N241" i="57" s="1"/>
  <c r="N169" i="57" s="1"/>
  <c r="N521" i="57"/>
  <c r="N519" i="57" s="1"/>
  <c r="N447" i="57" s="1"/>
  <c r="N445" i="57" s="1"/>
  <c r="N167" i="57" s="1"/>
  <c r="N262" i="57" l="1"/>
  <c r="N242" i="57" s="1"/>
  <c r="N240" i="57" s="1"/>
  <c r="N168" i="57" s="1"/>
  <c r="N520" i="57"/>
  <c r="N518" i="57" s="1"/>
  <c r="N446" i="57" s="1"/>
  <c r="N444" i="57" s="1"/>
  <c r="N166" i="57" s="1"/>
  <c r="P263" i="57"/>
  <c r="P243" i="57" s="1"/>
  <c r="P241" i="57" s="1"/>
  <c r="P169" i="57" s="1"/>
  <c r="P521" i="57"/>
  <c r="P519" i="57" s="1"/>
  <c r="P447" i="57" s="1"/>
  <c r="P445" i="57" s="1"/>
  <c r="P167" i="57" s="1"/>
  <c r="O263" i="57"/>
  <c r="O243" i="57" s="1"/>
  <c r="O241" i="57" s="1"/>
  <c r="O169" i="57" s="1"/>
  <c r="O521" i="57"/>
  <c r="O519" i="57" s="1"/>
  <c r="O447" i="57" s="1"/>
  <c r="O445" i="57" s="1"/>
  <c r="O167" i="57" s="1"/>
  <c r="O262" i="57" l="1"/>
  <c r="O242" i="57" s="1"/>
  <c r="O240" i="57" s="1"/>
  <c r="O168" i="57" s="1"/>
  <c r="O520" i="57"/>
  <c r="O518" i="57" s="1"/>
  <c r="O446" i="57" s="1"/>
  <c r="O444" i="57" s="1"/>
  <c r="O166" i="57" s="1"/>
  <c r="P262" i="57" l="1"/>
  <c r="P242" i="57" s="1"/>
  <c r="P240" i="57" s="1"/>
  <c r="P168" i="57" s="1"/>
  <c r="P520" i="57"/>
  <c r="P518" i="57" s="1"/>
  <c r="P446" i="57" s="1"/>
  <c r="P444" i="57" s="1"/>
  <c r="P166" i="57" s="1"/>
  <c r="X517" i="68"/>
  <c r="X515" i="68"/>
  <c r="X443" i="68" s="1"/>
  <c r="W517" i="68"/>
  <c r="W515" i="68"/>
  <c r="W443" i="68" s="1"/>
  <c r="X259" i="68"/>
  <c r="X239" i="68"/>
  <c r="X237" i="68" s="1"/>
  <c r="X165" i="68" s="1"/>
  <c r="W537" i="68"/>
  <c r="W259" i="68" s="1"/>
  <c r="W239" i="68" s="1"/>
  <c r="W237" i="68" s="1"/>
  <c r="W165" i="68" s="1"/>
  <c r="W163" i="68" l="1"/>
  <c r="X163" i="68"/>
  <c r="X518" i="68"/>
  <c r="X516" i="68"/>
  <c r="X444" i="68" s="1"/>
  <c r="X442" i="68" s="1"/>
  <c r="X260" i="68"/>
  <c r="X240" i="68"/>
  <c r="X238" i="68"/>
  <c r="X166" i="68" s="1"/>
  <c r="X164" i="68" s="1"/>
  <c r="W538" i="68"/>
  <c r="W260" i="68" s="1"/>
  <c r="W240" i="68" s="1"/>
  <c r="W238" i="68" s="1"/>
  <c r="W166" i="68" s="1"/>
  <c r="W164" i="68" s="1"/>
  <c r="W518" i="68"/>
  <c r="W516" i="68" s="1"/>
  <c r="W444" i="68" l="1"/>
  <c r="W442" i="68" s="1"/>
  <c r="W441" i="68"/>
  <c r="X441" i="68"/>
  <c r="G56" i="54"/>
  <c r="D56" i="54"/>
  <c r="E56" i="54"/>
  <c r="E52" i="54"/>
  <c r="G52" i="54"/>
  <c r="D52" i="54"/>
  <c r="D55" i="54"/>
  <c r="E55" i="54"/>
  <c r="G55" i="54"/>
  <c r="E54" i="54"/>
  <c r="G54" i="54"/>
  <c r="D54" i="54"/>
  <c r="D53" i="54"/>
  <c r="E53" i="54"/>
  <c r="G53" i="54"/>
</calcChain>
</file>

<file path=xl/comments1.xml><?xml version="1.0" encoding="utf-8"?>
<comments xmlns="http://schemas.openxmlformats.org/spreadsheetml/2006/main">
  <authors>
    <author>Author</author>
  </authors>
  <commentList>
    <comment ref="N576" authorId="0">
      <text>
        <r>
          <rPr>
            <b/>
            <sz val="9"/>
            <color indexed="81"/>
            <rFont val="Tahoma"/>
            <family val="2"/>
          </rPr>
          <t>Author:</t>
        </r>
        <r>
          <rPr>
            <sz val="9"/>
            <color indexed="81"/>
            <rFont val="Tahoma"/>
            <family val="2"/>
          </rPr>
          <t xml:space="preserve">
tva
</t>
        </r>
      </text>
    </comment>
  </commentList>
</comments>
</file>

<file path=xl/comments2.xml><?xml version="1.0" encoding="utf-8"?>
<comments xmlns="http://schemas.openxmlformats.org/spreadsheetml/2006/main">
  <authors>
    <author>Author</author>
  </authors>
  <commentList>
    <comment ref="D11" authorId="0">
      <text>
        <r>
          <rPr>
            <b/>
            <sz val="9"/>
            <color indexed="81"/>
            <rFont val="Tahoma"/>
            <family val="2"/>
          </rPr>
          <t>Author:</t>
        </r>
        <r>
          <rPr>
            <sz val="9"/>
            <color indexed="81"/>
            <rFont val="Tahoma"/>
            <family val="2"/>
          </rPr>
          <t xml:space="preserve">
acestea sunt sumele din executie de la prefinantare.
Prefinantarea se reporteaza daca nu a fost consumata 
</t>
        </r>
      </text>
    </comment>
  </commentList>
</comments>
</file>

<file path=xl/comments3.xml><?xml version="1.0" encoding="utf-8"?>
<comments xmlns="http://schemas.openxmlformats.org/spreadsheetml/2006/main">
  <authors>
    <author>Author</author>
  </authors>
  <commentList>
    <comment ref="C11" authorId="0">
      <text>
        <r>
          <rPr>
            <b/>
            <sz val="9"/>
            <color indexed="81"/>
            <rFont val="Tahoma"/>
            <family val="2"/>
          </rPr>
          <t>Author:</t>
        </r>
        <r>
          <rPr>
            <sz val="9"/>
            <color indexed="81"/>
            <rFont val="Tahoma"/>
            <family val="2"/>
          </rPr>
          <t xml:space="preserve">
10710 (2 hdd exadata)</t>
        </r>
      </text>
    </comment>
  </commentList>
</comments>
</file>

<file path=xl/comments4.xml><?xml version="1.0" encoding="utf-8"?>
<comments xmlns="http://schemas.openxmlformats.org/spreadsheetml/2006/main">
  <authors>
    <author>Author</author>
  </authors>
  <commentList>
    <comment ref="C7" authorId="0">
      <text>
        <r>
          <rPr>
            <b/>
            <sz val="9"/>
            <color indexed="81"/>
            <rFont val="Tahoma"/>
            <family val="2"/>
          </rPr>
          <t>Author:</t>
        </r>
        <r>
          <rPr>
            <sz val="9"/>
            <color indexed="81"/>
            <rFont val="Tahoma"/>
            <family val="2"/>
          </rPr>
          <t xml:space="preserve">
30000 DE LA TVA 20.30.30
</t>
        </r>
      </text>
    </comment>
  </commentList>
</comments>
</file>

<file path=xl/comments5.xml><?xml version="1.0" encoding="utf-8"?>
<comments xmlns="http://schemas.openxmlformats.org/spreadsheetml/2006/main">
  <authors>
    <author>Author</author>
  </authors>
  <commentList>
    <comment ref="E22" authorId="0">
      <text>
        <r>
          <rPr>
            <b/>
            <sz val="9"/>
            <color indexed="81"/>
            <rFont val="Tahoma"/>
            <family val="2"/>
          </rPr>
          <t>Author:</t>
        </r>
        <r>
          <rPr>
            <sz val="9"/>
            <color indexed="81"/>
            <rFont val="Tahoma"/>
            <family val="2"/>
          </rPr>
          <t xml:space="preserve">
cerut 2500000 acceptat 1000000
</t>
        </r>
      </text>
    </comment>
  </commentList>
</comments>
</file>

<file path=xl/comments6.xml><?xml version="1.0" encoding="utf-8"?>
<comments xmlns="http://schemas.openxmlformats.org/spreadsheetml/2006/main">
  <authors>
    <author>Author</author>
  </authors>
  <commentList>
    <comment ref="C7" authorId="0">
      <text>
        <r>
          <rPr>
            <b/>
            <sz val="9"/>
            <color indexed="81"/>
            <rFont val="Tahoma"/>
            <family val="2"/>
          </rPr>
          <t>Author:</t>
        </r>
        <r>
          <rPr>
            <sz val="9"/>
            <color indexed="81"/>
            <rFont val="Tahoma"/>
            <family val="2"/>
          </rPr>
          <t xml:space="preserve">
prea mult
200*3=600
</t>
        </r>
      </text>
    </comment>
    <comment ref="C34" authorId="0">
      <text>
        <r>
          <rPr>
            <b/>
            <sz val="9"/>
            <color indexed="81"/>
            <rFont val="Tahoma"/>
            <family val="2"/>
          </rPr>
          <t>Author:</t>
        </r>
        <r>
          <rPr>
            <sz val="9"/>
            <color indexed="81"/>
            <rFont val="Tahoma"/>
            <family val="2"/>
          </rPr>
          <t xml:space="preserve">
30000 LA SNI 20.01.30
</t>
        </r>
      </text>
    </comment>
  </commentList>
</comments>
</file>

<file path=xl/comments7.xml><?xml version="1.0" encoding="utf-8"?>
<comments xmlns="http://schemas.openxmlformats.org/spreadsheetml/2006/main">
  <authors>
    <author>Author</author>
  </authors>
  <commentList>
    <comment ref="B25" authorId="0">
      <text>
        <r>
          <rPr>
            <b/>
            <sz val="9"/>
            <color indexed="81"/>
            <rFont val="Tahoma"/>
            <family val="2"/>
          </rPr>
          <t>Author:</t>
        </r>
        <r>
          <rPr>
            <sz val="9"/>
            <color indexed="81"/>
            <rFont val="Tahoma"/>
            <family val="2"/>
          </rPr>
          <t xml:space="preserve">
salarii</t>
        </r>
      </text>
    </comment>
    <comment ref="C25" authorId="0">
      <text>
        <r>
          <rPr>
            <b/>
            <sz val="9"/>
            <color indexed="81"/>
            <rFont val="Tahoma"/>
            <family val="2"/>
          </rPr>
          <t>Author:</t>
        </r>
        <r>
          <rPr>
            <sz val="9"/>
            <color indexed="81"/>
            <rFont val="Tahoma"/>
            <family val="2"/>
          </rPr>
          <t xml:space="preserve">
CR care pot fi incasate in anul 2022</t>
        </r>
      </text>
    </comment>
    <comment ref="D25" authorId="0">
      <text>
        <r>
          <rPr>
            <b/>
            <sz val="9"/>
            <color indexed="81"/>
            <rFont val="Tahoma"/>
            <family val="2"/>
          </rPr>
          <t>Author:</t>
        </r>
        <r>
          <rPr>
            <sz val="9"/>
            <color indexed="81"/>
            <rFont val="Tahoma"/>
            <family val="2"/>
          </rPr>
          <t xml:space="preserve">
CR8 depusa in decembrie 2021</t>
        </r>
      </text>
    </comment>
    <comment ref="B26" authorId="0">
      <text>
        <r>
          <rPr>
            <b/>
            <sz val="9"/>
            <color indexed="81"/>
            <rFont val="Tahoma"/>
            <family val="2"/>
          </rPr>
          <t>Author:</t>
        </r>
        <r>
          <rPr>
            <sz val="9"/>
            <color indexed="81"/>
            <rFont val="Tahoma"/>
            <family val="2"/>
          </rPr>
          <t xml:space="preserve">
salarii +ctr platforma</t>
        </r>
      </text>
    </comment>
    <comment ref="C26" authorId="0">
      <text>
        <r>
          <rPr>
            <b/>
            <sz val="9"/>
            <color indexed="81"/>
            <rFont val="Tahoma"/>
            <family val="2"/>
          </rPr>
          <t>Author:</t>
        </r>
        <r>
          <rPr>
            <sz val="9"/>
            <color indexed="81"/>
            <rFont val="Tahoma"/>
            <family val="2"/>
          </rPr>
          <t xml:space="preserve">
din trimestrializare primele 3 trimestre -2%</t>
        </r>
      </text>
    </comment>
    <comment ref="D26" authorId="0">
      <text>
        <r>
          <rPr>
            <b/>
            <sz val="9"/>
            <color indexed="81"/>
            <rFont val="Tahoma"/>
            <family val="2"/>
          </rPr>
          <t>Author:</t>
        </r>
        <r>
          <rPr>
            <sz val="9"/>
            <color indexed="81"/>
            <rFont val="Tahoma"/>
            <family val="2"/>
          </rPr>
          <t xml:space="preserve">
CR5 depusa in decembrie
pentru salarii</t>
        </r>
      </text>
    </comment>
  </commentList>
</comments>
</file>

<file path=xl/sharedStrings.xml><?xml version="1.0" encoding="utf-8"?>
<sst xmlns="http://schemas.openxmlformats.org/spreadsheetml/2006/main" count="4515" uniqueCount="988">
  <si>
    <t>Nr crt</t>
  </si>
  <si>
    <t>Solicitare</t>
  </si>
  <si>
    <t>valoare  cu TVA</t>
  </si>
  <si>
    <t>Compartiment initiator</t>
  </si>
  <si>
    <t>Servicii de publicare anunturi in presa scrisa si on line</t>
  </si>
  <si>
    <t>Resurse Umane</t>
  </si>
  <si>
    <t>20.30.01 - Reclama si publicitate</t>
  </si>
  <si>
    <t>20.14 - Protectia muncii</t>
  </si>
  <si>
    <t>20.13. - Pregatire profesionala</t>
  </si>
  <si>
    <t>20.30.30 - Alte cheltuieli cu bunuri si servicii</t>
  </si>
  <si>
    <r>
      <t xml:space="preserve">71.01.03 - </t>
    </r>
    <r>
      <rPr>
        <b/>
        <sz val="14"/>
        <color theme="1"/>
        <rFont val="Calibri"/>
        <family val="2"/>
        <scheme val="minor"/>
      </rPr>
      <t>Mobilier, aparatura birotica si alte active corporale</t>
    </r>
  </si>
  <si>
    <t>Administrativ</t>
  </si>
  <si>
    <t>20.02. - Reparatii curente</t>
  </si>
  <si>
    <t>20.01.06 - Piese de schimb</t>
  </si>
  <si>
    <t>Piese si accesorii pentru fotocopiatoare si imprimante</t>
  </si>
  <si>
    <t>Acumulatori pentru autoturisme si grupuri electrogene</t>
  </si>
  <si>
    <t>Piese pentru ascensoare</t>
  </si>
  <si>
    <t>20.05.30 - Alte obiecte de inventar</t>
  </si>
  <si>
    <t>Stingatoare pentru stingerea incendiilor</t>
  </si>
  <si>
    <t>SISAD</t>
  </si>
  <si>
    <t>20.06.02 - Deplasari in strainatate</t>
  </si>
  <si>
    <t>Servicii legate de deplasari in strainatate</t>
  </si>
  <si>
    <t>Stampile</t>
  </si>
  <si>
    <t xml:space="preserve">ITP </t>
  </si>
  <si>
    <t>Servicii postale</t>
  </si>
  <si>
    <t>20.01.01 - Furnituri de birou</t>
  </si>
  <si>
    <t>Furnituri de birou - rechizite si accesorii/articole de birou</t>
  </si>
  <si>
    <t>Consumabile imprimante- tonere</t>
  </si>
  <si>
    <t>20.01.02 - Materiale pentru curatenie</t>
  </si>
  <si>
    <t>Materiale pentru curatenie</t>
  </si>
  <si>
    <t>Materiale electrice</t>
  </si>
  <si>
    <t>20.01.05. - Carburanti si lubrifianti</t>
  </si>
  <si>
    <t>Carburant auto (BVCA)</t>
  </si>
  <si>
    <t>Motorina generatoare</t>
  </si>
  <si>
    <t>CPV</t>
  </si>
  <si>
    <t>09132100-4</t>
  </si>
  <si>
    <t>09134200-9</t>
  </si>
  <si>
    <t>39831240-0; 39830000-9; 39811300-3; 33711900-6; 33761000-2</t>
  </si>
  <si>
    <t>30192000-1; 39263000-3; 30197643-5; 30199230-1; 30192121-5</t>
  </si>
  <si>
    <t>30125100-2; 30125120-8</t>
  </si>
  <si>
    <t>64112000-4</t>
  </si>
  <si>
    <t>64211000-8</t>
  </si>
  <si>
    <t>55110000-4; 60200000-0; 60400000-2</t>
  </si>
  <si>
    <t xml:space="preserve">CPV </t>
  </si>
  <si>
    <t>44110000-4;  44100000-1</t>
  </si>
  <si>
    <t xml:space="preserve">31680000-6; 31681000-3; 31681400-7; 31681410-0; 31320000-5; </t>
  </si>
  <si>
    <t>14810000-2; 44511000-5;  44510000-8; 44512910-4; 44321000-6; 24911200-5; 31411000-0</t>
  </si>
  <si>
    <t>44411100-5; 44411000-4; 44163100-1; 44163230-1; 31440000-2; 44167100-9; 44162100-4; 42912310-8</t>
  </si>
  <si>
    <t>79823000-9</t>
  </si>
  <si>
    <t>71631200-2</t>
  </si>
  <si>
    <t>80530000-8</t>
  </si>
  <si>
    <t>79341000-6</t>
  </si>
  <si>
    <t>Seervicii bancare de plata cu cardul prin terminal POS</t>
  </si>
  <si>
    <t>Economic</t>
  </si>
  <si>
    <t>66110000-4</t>
  </si>
  <si>
    <t>71.01.02. - Masini echipamente si mijloace de transport</t>
  </si>
  <si>
    <t>Juridic</t>
  </si>
  <si>
    <t>IT</t>
  </si>
  <si>
    <t>Sisteme desktop</t>
  </si>
  <si>
    <t>Monitoare</t>
  </si>
  <si>
    <t xml:space="preserve">UPS-uri 1400VA </t>
  </si>
  <si>
    <t>71.01.30. - Alte active fixe</t>
  </si>
  <si>
    <t>Cablu de joasa tensiune</t>
  </si>
  <si>
    <t>31321210-7</t>
  </si>
  <si>
    <t>ECONOMIC</t>
  </si>
  <si>
    <t>Servicii de autorizare CNCIR a ascensoarelor</t>
  </si>
  <si>
    <t>Energie electrica</t>
  </si>
  <si>
    <t>Gaze naturale</t>
  </si>
  <si>
    <t>20.01.04 - Apa, canal si salubritate</t>
  </si>
  <si>
    <t>Apa rece</t>
  </si>
  <si>
    <t>Salubritate</t>
  </si>
  <si>
    <t>Piese de schimb pentru sistem control acces, centrala termica, instalatie gaze, grupuri electrogene, tamplarie termopan si statie pompare si statie incendiu</t>
  </si>
  <si>
    <t>Servicii pregatire profesionala</t>
  </si>
  <si>
    <t>ISAD</t>
  </si>
  <si>
    <r>
      <t xml:space="preserve">20.01.03 - </t>
    </r>
    <r>
      <rPr>
        <b/>
        <sz val="14"/>
        <color rgb="FFFF0000"/>
        <rFont val="Calibri"/>
        <family val="2"/>
        <scheme val="minor"/>
      </rPr>
      <t>Incalzit, iluminat si forta motrica</t>
    </r>
  </si>
  <si>
    <r>
      <t xml:space="preserve">20.01.08 - </t>
    </r>
    <r>
      <rPr>
        <b/>
        <sz val="14"/>
        <color rgb="FFFF0000"/>
        <rFont val="Calibri"/>
        <family val="2"/>
        <scheme val="minor"/>
      </rPr>
      <t>Posta, telecomunicatii, radio, tv, internet</t>
    </r>
  </si>
  <si>
    <r>
      <t xml:space="preserve">20.01.30 -  </t>
    </r>
    <r>
      <rPr>
        <b/>
        <sz val="16"/>
        <color rgb="FFFF0000"/>
        <rFont val="Calibri"/>
        <family val="2"/>
        <scheme val="minor"/>
      </rPr>
      <t>Alte bunuri si servicii pentru intretinere si functionare</t>
    </r>
  </si>
  <si>
    <t>20.11. - Carti, publicatii si materiale documentare</t>
  </si>
  <si>
    <t>Carti Juridice</t>
  </si>
  <si>
    <t>Taxa anuala colegiul consilierului juridic</t>
  </si>
  <si>
    <t xml:space="preserve">Servicii bancare de plata online cu cardul </t>
  </si>
  <si>
    <t>20.25. -Cheltuieli judiciare si extrajudiciare  derivate din actiuni in instanta</t>
  </si>
  <si>
    <t>Servici reparatii la sediu</t>
  </si>
  <si>
    <t>Telefoane</t>
  </si>
  <si>
    <t>Casti</t>
  </si>
  <si>
    <t>Servicii de telefonie fixa si mobila</t>
  </si>
  <si>
    <t>20.12. -Consultanta si expertiza</t>
  </si>
  <si>
    <t>Servicii de consultanta in implementarea normelor GDPR</t>
  </si>
  <si>
    <t>59.17. -Despagubiri civile</t>
  </si>
  <si>
    <t>Total</t>
  </si>
  <si>
    <t>I.Credite de angajament</t>
  </si>
  <si>
    <t>II.Credite bugetare</t>
  </si>
  <si>
    <t>Venituri din prestări servicii şi alte activităţi</t>
  </si>
  <si>
    <t>33.10.08</t>
  </si>
  <si>
    <t>Diverse venituri</t>
  </si>
  <si>
    <t>36.10</t>
  </si>
  <si>
    <t>Alte venituri</t>
  </si>
  <si>
    <t>36.10.50</t>
  </si>
  <si>
    <t>40.10.15</t>
  </si>
  <si>
    <t>40.10.15.03</t>
  </si>
  <si>
    <t>40.10.16</t>
  </si>
  <si>
    <t xml:space="preserve">Sume primite de la UE/alţi donatori în contul plăţilor efectuate şi prefinanţări    </t>
  </si>
  <si>
    <t xml:space="preserve">Fondul European de Dezvoltare Regională </t>
  </si>
  <si>
    <t>Sume primite în contul plăţilor efectuate în anul curent</t>
  </si>
  <si>
    <t>Sume primite în contul plăţilor efectuate în anii anteriori</t>
  </si>
  <si>
    <t>Sume primite de la UE/alţi donatori în contul plăţilor efectuate şi prefinanţări    aferente cadrului financiar 2014-2020</t>
  </si>
  <si>
    <t>Mecanismul pentru Interconectarea Europei</t>
  </si>
  <si>
    <t>48.10.19</t>
  </si>
  <si>
    <t>48.10.19.03</t>
  </si>
  <si>
    <t>TOTAL CHELTUIELI</t>
  </si>
  <si>
    <t>I</t>
  </si>
  <si>
    <t>II</t>
  </si>
  <si>
    <t>TITLUL I CHELTUIELI DE PERSONAL</t>
  </si>
  <si>
    <t>10</t>
  </si>
  <si>
    <t>10.01</t>
  </si>
  <si>
    <t>10.01.01</t>
  </si>
  <si>
    <t>Salarii de merit</t>
  </si>
  <si>
    <t>10.01.02</t>
  </si>
  <si>
    <t>Indemnizatie de conducere</t>
  </si>
  <si>
    <t>10.01.03</t>
  </si>
  <si>
    <t>Spor de vechime</t>
  </si>
  <si>
    <t>10.01.04</t>
  </si>
  <si>
    <t>Sporuri pentru conditii de munca</t>
  </si>
  <si>
    <t>10.01.05</t>
  </si>
  <si>
    <t>Alte sporuri</t>
  </si>
  <si>
    <t>10.01.06</t>
  </si>
  <si>
    <t>Ore suplimentare</t>
  </si>
  <si>
    <t>10.01.07</t>
  </si>
  <si>
    <t>Fond de premii</t>
  </si>
  <si>
    <t>10.01.08</t>
  </si>
  <si>
    <t>Prima de vacanta</t>
  </si>
  <si>
    <t>10.01.09</t>
  </si>
  <si>
    <t>Fond pentru posturi ocupate prin cumul</t>
  </si>
  <si>
    <t>10.01.10</t>
  </si>
  <si>
    <t>Indemnizatii platite unor persoane din afara unitatii</t>
  </si>
  <si>
    <t>10.01.12</t>
  </si>
  <si>
    <t>10.01.13</t>
  </si>
  <si>
    <t>10.01.30</t>
  </si>
  <si>
    <t>10.02.01</t>
  </si>
  <si>
    <t>10.02.04</t>
  </si>
  <si>
    <t>Tichete de vacanta</t>
  </si>
  <si>
    <t>10.02.06</t>
  </si>
  <si>
    <t>10.03</t>
  </si>
  <si>
    <t>10.03.07</t>
  </si>
  <si>
    <t>20</t>
  </si>
  <si>
    <t>20.01</t>
  </si>
  <si>
    <t>Furnituri de birou</t>
  </si>
  <si>
    <t>20.01.01</t>
  </si>
  <si>
    <t>20.01.02</t>
  </si>
  <si>
    <t>20.01.03</t>
  </si>
  <si>
    <t>20.01.04</t>
  </si>
  <si>
    <t>20.01.05</t>
  </si>
  <si>
    <t>Piese de schimb</t>
  </si>
  <si>
    <t>20.01.06</t>
  </si>
  <si>
    <t>Transport</t>
  </si>
  <si>
    <t>20.01.07</t>
  </si>
  <si>
    <t>20.01.08</t>
  </si>
  <si>
    <t>20.01.09</t>
  </si>
  <si>
    <t>20.01.30</t>
  </si>
  <si>
    <t>20.02</t>
  </si>
  <si>
    <t>Bunuri de natura obiectelor de inventar</t>
  </si>
  <si>
    <t>20.05</t>
  </si>
  <si>
    <t>20.05.01</t>
  </si>
  <si>
    <t>Alte obiecte de inventar</t>
  </si>
  <si>
    <t>20.05.30</t>
  </si>
  <si>
    <t>20.06</t>
  </si>
  <si>
    <t>20.06.01</t>
  </si>
  <si>
    <t>20.06.02</t>
  </si>
  <si>
    <t>20.11</t>
  </si>
  <si>
    <t>20.12</t>
  </si>
  <si>
    <t>20.13</t>
  </si>
  <si>
    <t>20.14</t>
  </si>
  <si>
    <t>20.25</t>
  </si>
  <si>
    <t>Alte cheltuieli</t>
  </si>
  <si>
    <t>20.30</t>
  </si>
  <si>
    <t>20.30.01</t>
  </si>
  <si>
    <t>Protocol si reprezentare</t>
  </si>
  <si>
    <t>20.30.02</t>
  </si>
  <si>
    <t>20.30.03</t>
  </si>
  <si>
    <t>Chirii</t>
  </si>
  <si>
    <t>20.30.04</t>
  </si>
  <si>
    <t>20.30.07</t>
  </si>
  <si>
    <t>20.30.30</t>
  </si>
  <si>
    <t>56</t>
  </si>
  <si>
    <t>56.01</t>
  </si>
  <si>
    <t>56.01.01</t>
  </si>
  <si>
    <t>56.01.02</t>
  </si>
  <si>
    <t>Cheltuieli neeligibile</t>
  </si>
  <si>
    <t>56.01.03</t>
  </si>
  <si>
    <t xml:space="preserve">Ajutor social </t>
  </si>
  <si>
    <t>57.02.01</t>
  </si>
  <si>
    <t>58.30.03</t>
  </si>
  <si>
    <t>59</t>
  </si>
  <si>
    <t>59.17</t>
  </si>
  <si>
    <t>CHELTUIELI DE CAPITAL</t>
  </si>
  <si>
    <t>TITLUL XII ACTIVE NEFINANCIARE</t>
  </si>
  <si>
    <t>71.01</t>
  </si>
  <si>
    <t>71.01.02</t>
  </si>
  <si>
    <t>71.01.03</t>
  </si>
  <si>
    <t xml:space="preserve">Alte active fixe </t>
  </si>
  <si>
    <t>71.01.30</t>
  </si>
  <si>
    <t>TITLUL XVIII REZERVE, EXCEDENT-DEFICIT</t>
  </si>
  <si>
    <t>Rezerve</t>
  </si>
  <si>
    <t>Excedent</t>
  </si>
  <si>
    <t>Deficit</t>
  </si>
  <si>
    <t>total</t>
  </si>
  <si>
    <t>Curs ELECTRICIAN</t>
  </si>
  <si>
    <t>Curs PSI</t>
  </si>
  <si>
    <t>Curs INSTALATOR</t>
  </si>
  <si>
    <t>Curs INSPECTOR SALARII</t>
  </si>
  <si>
    <t>Curs RESPONSABIL GDPR</t>
  </si>
  <si>
    <t>Servicii de imprimare a tichetelor de vacanta pe suport de hartie</t>
  </si>
  <si>
    <t xml:space="preserve">TVA </t>
  </si>
  <si>
    <t>10.02.06. -Tichete de vacanta</t>
  </si>
  <si>
    <t>10.01.17</t>
  </si>
  <si>
    <t>10.01.17. -Indemnizatie de hrana</t>
  </si>
  <si>
    <t>Indemnizatie de hrana</t>
  </si>
  <si>
    <t>20.05.01. -Uniforme si echipamente</t>
  </si>
  <si>
    <t>contine si valoarea celor 4 luni de prelungire din ian - apr 2020</t>
  </si>
  <si>
    <t>20.30.03 - Prime de asigurare non viata</t>
  </si>
  <si>
    <t>Servicii CASCO, RCA</t>
  </si>
  <si>
    <t>contine si valoarea celor 4 luni de prelungire din ian - apr 2021</t>
  </si>
  <si>
    <t>Obiecte de inventar- mobilier, anvelope, etc)</t>
  </si>
  <si>
    <t>despagubiri civile  - dosar 1867/93/2018</t>
  </si>
  <si>
    <t>10.01.13 - Indemnizatii de delegare</t>
  </si>
  <si>
    <t>economic</t>
  </si>
  <si>
    <t>despagubiri civile  - TOURS CLAUS</t>
  </si>
  <si>
    <t>despagubiri civile  - SAMSON</t>
  </si>
  <si>
    <t>despagubiri civile  - TRANSDARA</t>
  </si>
  <si>
    <t>despagubiri civile  - FELDIBERC</t>
  </si>
  <si>
    <t>Cheltuieli  de judecata, taxe judiciare si onorarii avocati</t>
  </si>
  <si>
    <t>CURSURI, CONFERINTE</t>
  </si>
  <si>
    <t>Borderou posta militara</t>
  </si>
  <si>
    <t>Taxa anuala de membru in cadrul organizatiei Open PEPPOL</t>
  </si>
  <si>
    <t>Acces point - 5 buc</t>
  </si>
  <si>
    <t>Cursuri instruire</t>
  </si>
  <si>
    <t>Multifunctional laserjet - 5 buc</t>
  </si>
  <si>
    <t>Tastaturi si mouse - 20 buc</t>
  </si>
  <si>
    <t>uniforme si echipamente</t>
  </si>
  <si>
    <t>Piese de schimb pentru calculatoare si servere</t>
  </si>
  <si>
    <t>Alte piese de schimb pt Autoritatea de certificare SICAP</t>
  </si>
  <si>
    <t>SEAP</t>
  </si>
  <si>
    <t>serv SMS SEAP</t>
  </si>
  <si>
    <t>Cursuri formare profesionala - SEAP</t>
  </si>
  <si>
    <t xml:space="preserve">TITLUL XI ALTE CHELTUIELI </t>
  </si>
  <si>
    <t>59.40</t>
  </si>
  <si>
    <t>cursuri formare profesionala buget, contabilitate</t>
  </si>
  <si>
    <t xml:space="preserve">prea mult </t>
  </si>
  <si>
    <t>cheltuieli de judecata</t>
  </si>
  <si>
    <t xml:space="preserve">despagubiri /daune morale </t>
  </si>
  <si>
    <t>salarii</t>
  </si>
  <si>
    <t>10.01.30.</t>
  </si>
  <si>
    <t>roxana pe 10.01.30</t>
  </si>
  <si>
    <t>Filtre aparate purificare apa</t>
  </si>
  <si>
    <t>20.30.07 - Fondul presedintelui</t>
  </si>
  <si>
    <t>conform ORDONANŢĂ nr. 80 din 30 august 2001
privind stabilirea unor normative de cheltuieli pentru autorităţile administraţiei publice şi instituţiile publice
ART. 4  Jurisprudență
  (1) Normativele de cheltuieli şi limitele maxime ale acestora, în cadrul cărora se pot aproba şi efectua cheltuieli pentru acţiuni de protocol de către entităţile prevăzute la art. 1 alin. (1) şi (2), sunt prevăzute în anexa nr. 2.
35 lei / salariat din aparatul propriu</t>
  </si>
  <si>
    <t>cabinet presedinte</t>
  </si>
  <si>
    <t xml:space="preserve">20.06.01 - Deplasari interne </t>
  </si>
  <si>
    <t>diurna</t>
  </si>
  <si>
    <t xml:space="preserve">indemnizatie de deplasare </t>
  </si>
  <si>
    <t xml:space="preserve">cazare </t>
  </si>
  <si>
    <t xml:space="preserve">alte cheltuieli </t>
  </si>
  <si>
    <t xml:space="preserve">altele </t>
  </si>
  <si>
    <t>nr deplasari</t>
  </si>
  <si>
    <t>nr persoane</t>
  </si>
  <si>
    <t>valoare</t>
  </si>
  <si>
    <t>nr zile</t>
  </si>
  <si>
    <t>transport dus/intors</t>
  </si>
  <si>
    <t>10.01.13.</t>
  </si>
  <si>
    <t>20.06.01.</t>
  </si>
  <si>
    <t>Servicii legate de deplasari interne transport</t>
  </si>
  <si>
    <t xml:space="preserve">Servicii legate de deplasari interne altele </t>
  </si>
  <si>
    <t>TOTAL</t>
  </si>
  <si>
    <t>20.30.02 - protocol si reprezentare</t>
  </si>
  <si>
    <t>48.10.19.02</t>
  </si>
  <si>
    <t>85.10</t>
  </si>
  <si>
    <t>VENITURI din prestări servicii</t>
  </si>
  <si>
    <t>OPERAŢIUNI FINANCIARE</t>
  </si>
  <si>
    <t>Incasări din rambursarea împrumuturilor acordate</t>
  </si>
  <si>
    <t>Sume utilizate de alte instituţii din excedentul anului precedent</t>
  </si>
  <si>
    <t xml:space="preserve">Sume primite în cadrul mecanismului decontării cererilor de plată </t>
  </si>
  <si>
    <t>Prefinanţare</t>
  </si>
  <si>
    <t>Cheltuieli salariale în bani</t>
  </si>
  <si>
    <t>Salarii de bază</t>
  </si>
  <si>
    <t>Indemnizaţii de delegare</t>
  </si>
  <si>
    <t>Indemnizaţii de hrană</t>
  </si>
  <si>
    <t>Alte drepturi salariale în bani</t>
  </si>
  <si>
    <t>Cheltuieli salariale în natură</t>
  </si>
  <si>
    <t xml:space="preserve">Tichete de masă </t>
  </si>
  <si>
    <t>Locuinţă de serviciu folosită de salariat şi familia sa</t>
  </si>
  <si>
    <t>Contribuţii</t>
  </si>
  <si>
    <t>Contribuţie asiguratorie pentru muncă</t>
  </si>
  <si>
    <t>TITLUL II BUNURI ŞI SERVICII</t>
  </si>
  <si>
    <t>Bunuri şi servicii</t>
  </si>
  <si>
    <t>Materiale pentru curăţenie</t>
  </si>
  <si>
    <t>Încălzit, iluminat şi forţă motrică</t>
  </si>
  <si>
    <t>Apă, canal şi salubritate</t>
  </si>
  <si>
    <t>Carburanţi şi lubrifianţi</t>
  </si>
  <si>
    <t>Poştă, telecomunicaţii, radio, tv, internet</t>
  </si>
  <si>
    <t>Materiale şi prestări servicii cu caracter funcţional</t>
  </si>
  <si>
    <t>Alte bunuri şi servicii pentru întreţinere şi funcţionare</t>
  </si>
  <si>
    <t>Reparaţii curente</t>
  </si>
  <si>
    <t>Uniforme şi echipament</t>
  </si>
  <si>
    <t>Deplasări, detaşări, transferări</t>
  </si>
  <si>
    <t>Deplasari interne, detaşări, transferări</t>
  </si>
  <si>
    <t>Deplasari în străinatate</t>
  </si>
  <si>
    <t>Carţi, publicaţii şi materiale documentare</t>
  </si>
  <si>
    <t>Consultanţă şi expertiză</t>
  </si>
  <si>
    <t>Pregatire profesională</t>
  </si>
  <si>
    <t>Protecţia muncii</t>
  </si>
  <si>
    <t>Cheltuieli judiciare şi extrajudiciare derivate din acţiuni în reprezentarea intereselor statului, potrivit dispoziţiilor legale</t>
  </si>
  <si>
    <t>Reclamă şi publicitate</t>
  </si>
  <si>
    <t>Protocol şi reprezentare</t>
  </si>
  <si>
    <t>Prime de asigurare non viaţă</t>
  </si>
  <si>
    <t>Fondul preşedintelui/ Fondul conducătorului instituţiei</t>
  </si>
  <si>
    <t>Alte cheltuieli cu bunuri şi servicii</t>
  </si>
  <si>
    <t>TITLUL VIII PROIECTE CU FINANŢARE DIN FONDURI EXTERNE NERAMBURSABILE POSTADERARE</t>
  </si>
  <si>
    <t>Programe din Fondul European de Dezvoltare Regională  (FEDR)</t>
  </si>
  <si>
    <t>Finanţare naţională</t>
  </si>
  <si>
    <t>Finanţarea externă nerambursabilă</t>
  </si>
  <si>
    <t xml:space="preserve">TITLUL IX ASISTENŢĂ SOCIALĂ </t>
  </si>
  <si>
    <t>Asigurări sociale</t>
  </si>
  <si>
    <t xml:space="preserve">Ajutor social în numerar </t>
  </si>
  <si>
    <t>TITLUL X PROIECTE CU FINANŢARE DIN FONDURI EXTERNE NERAMBURSABILE
AFERENTE CADRULUI FINANCIAR 2014-2020</t>
  </si>
  <si>
    <t>Finanţare natională</t>
  </si>
  <si>
    <t>Finanţare externă nerambursabilă</t>
  </si>
  <si>
    <t xml:space="preserve">Despăgubiri civile </t>
  </si>
  <si>
    <t>Sume aferente persoanelor cu handicap neîncadrate</t>
  </si>
  <si>
    <t>Active fixe (inclusiv reparaţii capitale)</t>
  </si>
  <si>
    <t>Maşini echipamente şi mijloace de transport</t>
  </si>
  <si>
    <t>Mobilier, aparatură birotică şi alte active corporale</t>
  </si>
  <si>
    <t>BUGET VENITURI ŞI CHELTUIELI 
Autoritatea pentru Digitalizarea României -A.D.R.</t>
  </si>
  <si>
    <t>CUI 42283735</t>
  </si>
  <si>
    <t>DENUMIRE INDICATOR</t>
  </si>
  <si>
    <t>I/II</t>
  </si>
  <si>
    <t>Cod indicator</t>
  </si>
  <si>
    <t>TOTAL VENITURI PROPRII SI SUBVENTII</t>
  </si>
  <si>
    <t>Subventii de la alte administratii</t>
  </si>
  <si>
    <t>43.10.</t>
  </si>
  <si>
    <t>Subventii pentru institutii publice</t>
  </si>
  <si>
    <t>43.10.09</t>
  </si>
  <si>
    <t>48.10</t>
  </si>
  <si>
    <t>48.10.01</t>
  </si>
  <si>
    <t>48.10.01.01</t>
  </si>
  <si>
    <t>48.10.01.02</t>
  </si>
  <si>
    <t xml:space="preserve">Asistenta tehnica in cadrul Programului Operational Asistenta Tehnica   </t>
  </si>
  <si>
    <t>58.01</t>
  </si>
  <si>
    <t>58.01.01</t>
  </si>
  <si>
    <t>58.01.02</t>
  </si>
  <si>
    <t>58.01.03</t>
  </si>
  <si>
    <t>58.02</t>
  </si>
  <si>
    <t>58.02.01</t>
  </si>
  <si>
    <t>58.02.02</t>
  </si>
  <si>
    <t>58.02.03</t>
  </si>
  <si>
    <t>58.14.01</t>
  </si>
  <si>
    <t>58.14.02</t>
  </si>
  <si>
    <t>58.14.03</t>
  </si>
  <si>
    <t>Preşedinte,</t>
  </si>
  <si>
    <t>Întocmit,</t>
  </si>
  <si>
    <t>baza</t>
  </si>
  <si>
    <t>ramas din buget</t>
  </si>
  <si>
    <t>nr luni</t>
  </si>
  <si>
    <t>nr salariati</t>
  </si>
  <si>
    <t>anunturi 40 posturi*600 lei/anunt</t>
  </si>
  <si>
    <t xml:space="preserve">nr mebrii in comisie </t>
  </si>
  <si>
    <t>retributie pe membru</t>
  </si>
  <si>
    <t>nr posturi</t>
  </si>
  <si>
    <t>total necesar</t>
  </si>
  <si>
    <t>formare profesionala</t>
  </si>
  <si>
    <t>consumabile solicitate de RU</t>
  </si>
  <si>
    <t>sediu italiana</t>
  </si>
  <si>
    <t>sediu libertatii</t>
  </si>
  <si>
    <t>EE</t>
  </si>
  <si>
    <t>gaze</t>
  </si>
  <si>
    <t>Denumire echpament/serviciu</t>
  </si>
  <si>
    <t>Cantitate</t>
  </si>
  <si>
    <t>Pret per buc</t>
  </si>
  <si>
    <t>Pret total fara TVA</t>
  </si>
  <si>
    <t>Pret total cu TVA</t>
  </si>
  <si>
    <t>de reintregit art bug 59.17</t>
  </si>
  <si>
    <t>despagubiri VIITORUL SRL</t>
  </si>
  <si>
    <t>servicii de consultanta pentru Serviciul programe si proiecte</t>
  </si>
  <si>
    <t>Alte piese de schimb pentru autoritatea de certificare</t>
  </si>
  <si>
    <t>piese schimb pt echipamente</t>
  </si>
  <si>
    <t>tonere</t>
  </si>
  <si>
    <t>total necesar sem II</t>
  </si>
  <si>
    <t>necesar total</t>
  </si>
  <si>
    <t xml:space="preserve">buget suplimentat de la mcsi </t>
  </si>
  <si>
    <t>necesar</t>
  </si>
  <si>
    <t>dispare si ramane solicitare RU de 227000</t>
  </si>
  <si>
    <t>20.30.04 - chirii</t>
  </si>
  <si>
    <t>inchiriere infrastructyra</t>
  </si>
  <si>
    <t>necesar cabinet presedinte</t>
  </si>
  <si>
    <t>suplimentar pentru TVA</t>
  </si>
  <si>
    <t>Vouchere de vacanţă</t>
  </si>
  <si>
    <t>it</t>
  </si>
  <si>
    <t>buget</t>
  </si>
  <si>
    <t>cnsumat</t>
  </si>
  <si>
    <t>luate</t>
  </si>
  <si>
    <t>nu</t>
  </si>
  <si>
    <t>la 71,01,02</t>
  </si>
  <si>
    <t>luat partial</t>
  </si>
  <si>
    <t>consumat</t>
  </si>
  <si>
    <t>ramas</t>
  </si>
  <si>
    <t>solicitare suplimentara</t>
  </si>
  <si>
    <t xml:space="preserve">ramas </t>
  </si>
  <si>
    <t>consum</t>
  </si>
  <si>
    <t xml:space="preserve"> servicii de reparatii in sem II</t>
  </si>
  <si>
    <t>suplimentat achizitii</t>
  </si>
  <si>
    <t>maxim anual</t>
  </si>
  <si>
    <t>buget suplimentat de la  MCSI cu</t>
  </si>
  <si>
    <t>conform hg 21/2019, plafon maxim 40000 pe an- 3330/luna</t>
  </si>
  <si>
    <t>x5</t>
  </si>
  <si>
    <t>nr persoane cu handicap</t>
  </si>
  <si>
    <t xml:space="preserve">sal mediu </t>
  </si>
  <si>
    <t>contributie lunara</t>
  </si>
  <si>
    <t>valoare anuala</t>
  </si>
  <si>
    <t>10.01.01 cheltuieli de personal</t>
  </si>
  <si>
    <t>OIPSI</t>
  </si>
  <si>
    <t>Servicii bancare ecommerce</t>
  </si>
  <si>
    <t>finantare nationala</t>
  </si>
  <si>
    <t>finantare fonduri</t>
  </si>
  <si>
    <t>neeligibile</t>
  </si>
  <si>
    <t>CB</t>
  </si>
  <si>
    <t>CA</t>
  </si>
  <si>
    <t>COD 10.01.12 Indemnizații plătite unor persoane din afara unității</t>
  </si>
  <si>
    <t xml:space="preserve">Cheltuieli plata comisii concursuri functii publice </t>
  </si>
  <si>
    <t>administrativ</t>
  </si>
  <si>
    <t>RU</t>
  </si>
  <si>
    <t>FORMULAR:</t>
  </si>
  <si>
    <t xml:space="preserve">BUGETUL   </t>
  </si>
  <si>
    <t>institutiilor publice finantate partial din venituri proprii</t>
  </si>
  <si>
    <t>(sume alocate din bugetul institutiilor publice finantate partial din venituri proprii)</t>
  </si>
  <si>
    <t>- mii lei -</t>
  </si>
  <si>
    <t>Denumire indicator</t>
  </si>
  <si>
    <t>Cod</t>
  </si>
  <si>
    <t>Crestere/</t>
  </si>
  <si>
    <t>Realizari</t>
  </si>
  <si>
    <t>Propuneri</t>
  </si>
  <si>
    <t xml:space="preserve">descrestere </t>
  </si>
  <si>
    <t>Estimări</t>
  </si>
  <si>
    <t>TOTAL VENITURI ( I+II+II+IV)</t>
  </si>
  <si>
    <t>00.01.10</t>
  </si>
  <si>
    <t>I.  VENITURI CURENTE</t>
  </si>
  <si>
    <t>00.02.10</t>
  </si>
  <si>
    <t>A. VENITURI FISCALE</t>
  </si>
  <si>
    <t>00.03</t>
  </si>
  <si>
    <t>A4. IMPOZITE SI TAXE PE BUNURI SI SERVICII</t>
  </si>
  <si>
    <t>00.04</t>
  </si>
  <si>
    <t>ALTE IMPOZITE SI TAXE GENERALE PE BUNURI SI SERVICII</t>
  </si>
  <si>
    <t>12.10</t>
  </si>
  <si>
    <t>Venituri din cota pe cifra de afaceri in domeniul comunicatiilor electronice</t>
  </si>
  <si>
    <t>12.10.08</t>
  </si>
  <si>
    <t>Alte impozite si taxe generale pe cifra de afaceri, vanzari si valoare adaugata</t>
  </si>
  <si>
    <t>12.10.50</t>
  </si>
  <si>
    <t xml:space="preserve">ACCIZE </t>
  </si>
  <si>
    <t>14.10</t>
  </si>
  <si>
    <t>TAXE PE SERVICII SPECIFICE</t>
  </si>
  <si>
    <t>15.10</t>
  </si>
  <si>
    <t>Impozit pe spectacole</t>
  </si>
  <si>
    <t>15.10.01</t>
  </si>
  <si>
    <t>Alte taxe pe servicii specifice</t>
  </si>
  <si>
    <t>15.10.50</t>
  </si>
  <si>
    <t>TAXE PE UTILIZAREA BUNURILOR, AUTORIZAREA UTILIZARII</t>
  </si>
  <si>
    <t>BUNURILOR SAU PE DESFASURAREA DE ACTIVITATI</t>
  </si>
  <si>
    <t>16.10</t>
  </si>
  <si>
    <t>Taxe pentru jocurile de noroc</t>
  </si>
  <si>
    <t xml:space="preserve"> 16.10.01</t>
  </si>
  <si>
    <t>Taxe si tarife pentru eliberarea de licente si autorizatii de functionare</t>
  </si>
  <si>
    <t>16.10.03</t>
  </si>
  <si>
    <t>Taxa asupra unor activitati daunatoare sanatatii si din publicitatea lor</t>
  </si>
  <si>
    <t>16.10.05</t>
  </si>
  <si>
    <t>Timbrul de mediu pentru autovehicule</t>
  </si>
  <si>
    <t>16.10.09</t>
  </si>
  <si>
    <t>Alte taxe pe utilizarea bunurilor, autorizarea utilizarii bunurilor sau pe</t>
  </si>
  <si>
    <t xml:space="preserve"> desfasurare de activitati</t>
  </si>
  <si>
    <t>16.10.50</t>
  </si>
  <si>
    <t>A6. ALTE IMPOZITE SI TAXE FISCALE</t>
  </si>
  <si>
    <t>18.10</t>
  </si>
  <si>
    <t>Alte impozite si taxe</t>
  </si>
  <si>
    <t>18.10.50</t>
  </si>
  <si>
    <t>B. CONTRIBUTII DE ASIGURARI</t>
  </si>
  <si>
    <t xml:space="preserve">Contributiile angajatorilor </t>
  </si>
  <si>
    <t>20.10</t>
  </si>
  <si>
    <t>Contributiile de asigurari sociale de sanatate datorate de angajatori</t>
  </si>
  <si>
    <t>20.10.03</t>
  </si>
  <si>
    <t>C. VENITURI NEFISCALE</t>
  </si>
  <si>
    <t>C.1</t>
  </si>
  <si>
    <t>VENITURI  DIN PROPRIETATE</t>
  </si>
  <si>
    <t>30.10</t>
  </si>
  <si>
    <t>Venituri din concesiuni si inchirieri</t>
  </si>
  <si>
    <t>30.10.05</t>
  </si>
  <si>
    <t>Venituri din cota-parte transferata din tarifele de utilizare a spectrului</t>
  </si>
  <si>
    <t>30.10.06</t>
  </si>
  <si>
    <t>Venituri din vânzarea certificatelor de emisii de gaze cu efect de seră</t>
  </si>
  <si>
    <t>30.10.11</t>
  </si>
  <si>
    <t>Tarife de utilizare a spectrului şi a resurselor de numerotaţie</t>
  </si>
  <si>
    <t>30.10.14</t>
  </si>
  <si>
    <t>Alte venituri din proprietate</t>
  </si>
  <si>
    <t>30.10.50</t>
  </si>
  <si>
    <t>VENITURI DIN DOBANZI</t>
  </si>
  <si>
    <t>31.10</t>
  </si>
  <si>
    <t>Alte venituri din dobanzi</t>
  </si>
  <si>
    <t>31.10.03</t>
  </si>
  <si>
    <t>C.2</t>
  </si>
  <si>
    <t>VANZARI DE BUNURI SI SERVICII</t>
  </si>
  <si>
    <t>VENITURI DIN PRESTARI DE SERVICII SI ALTE ACTIVITATI</t>
  </si>
  <si>
    <t>33.10</t>
  </si>
  <si>
    <t>Taxe de metrologie</t>
  </si>
  <si>
    <t>33.10.01</t>
  </si>
  <si>
    <t>Taxe consulare</t>
  </si>
  <si>
    <t>33.10.02</t>
  </si>
  <si>
    <t>Taxe si tarife pentru analize si servicii efectuate de laboratoare</t>
  </si>
  <si>
    <t>33.10.04</t>
  </si>
  <si>
    <t>Taxe si alte venituri in învăţământ</t>
  </si>
  <si>
    <t>33.10.05</t>
  </si>
  <si>
    <t>Venituri din expertiza tehnica judiciara si extrajudiciara</t>
  </si>
  <si>
    <t>33.10.06</t>
  </si>
  <si>
    <t xml:space="preserve">Venituri realizate cu ocazia participarii la actiuni sub egida organizaţiilor </t>
  </si>
  <si>
    <t xml:space="preserve">internaţionale </t>
  </si>
  <si>
    <t>33.10.07</t>
  </si>
  <si>
    <t>Venituri din prestări de servicii</t>
  </si>
  <si>
    <t>Taxe si alte venituri din  protectia mediului</t>
  </si>
  <si>
    <t>33.10.09</t>
  </si>
  <si>
    <t>Contributia de intretinere a persoanelor asistate</t>
  </si>
  <si>
    <t>33.10.13</t>
  </si>
  <si>
    <t>Contributia elevilor si studentilor pentru internate, camine si cantine</t>
  </si>
  <si>
    <t>33.10.14</t>
  </si>
  <si>
    <t>Contributia  pentru tabere si turism scolar</t>
  </si>
  <si>
    <t>33.10.15</t>
  </si>
  <si>
    <t>Venituri din valorificarea produselor obtinute din activitatea proprie sau anexa</t>
  </si>
  <si>
    <t>33.10.16</t>
  </si>
  <si>
    <t>Venituri din organizarea de cursuri de calificare si conversie profesionala,</t>
  </si>
  <si>
    <t>specializare si perfectionare</t>
  </si>
  <si>
    <t>33.10.17</t>
  </si>
  <si>
    <t>Venituri din serbari si spectacole scolare, manifestari culturale, artistice si sportive</t>
  </si>
  <si>
    <t>33.10.19</t>
  </si>
  <si>
    <t>Venituri din cercetare</t>
  </si>
  <si>
    <t>33.10.20</t>
  </si>
  <si>
    <t>Venituri din contractele incheiate cu casele de asigurari de sanatate</t>
  </si>
  <si>
    <t>33.10.21</t>
  </si>
  <si>
    <t>Venituri din contractele incheiate de directiile de sanatate publica din sumele alocate</t>
  </si>
  <si>
    <t xml:space="preserve"> de la bugetul de stat</t>
  </si>
  <si>
    <t>33.10.30</t>
  </si>
  <si>
    <t>Venituri din contractele incheiate cu institutiile de medicina legala</t>
  </si>
  <si>
    <t>33.10.32</t>
  </si>
  <si>
    <t>Alte venituri din prestari de servicii si alte activitati</t>
  </si>
  <si>
    <t>33.10.50</t>
  </si>
  <si>
    <t xml:space="preserve">VENITURI DIN TAXE ADMINISTRATIVE, ELIBERARI PERMISE </t>
  </si>
  <si>
    <t>34.10</t>
  </si>
  <si>
    <t>Tarife de monitorizare</t>
  </si>
  <si>
    <t>34.10.03</t>
  </si>
  <si>
    <t>Alte venituri din taxe administrative, eliberari permise</t>
  </si>
  <si>
    <t>34.10.50</t>
  </si>
  <si>
    <t xml:space="preserve">AMENZI, PENALITATI SI CONFISCARI </t>
  </si>
  <si>
    <t>35.10</t>
  </si>
  <si>
    <t>Venituri din amenzi si alte sanctiuni aplicate potrivit dispozitiilor legale</t>
  </si>
  <si>
    <t>35.10.01</t>
  </si>
  <si>
    <t>Alte amenzi, penalitati si confiscari</t>
  </si>
  <si>
    <t>35.10.50</t>
  </si>
  <si>
    <t>DIVERSE VENITURI</t>
  </si>
  <si>
    <t>Venituri din producerea riscurilor asigurate</t>
  </si>
  <si>
    <t>36.10.04</t>
  </si>
  <si>
    <t xml:space="preserve">Alte venituri </t>
  </si>
  <si>
    <t>TRANSFERURI VOLUNTARE ALTELE DECAT SUBVENTIILE</t>
  </si>
  <si>
    <t>37.10</t>
  </si>
  <si>
    <t>Donatii si sponsorizari</t>
  </si>
  <si>
    <t>37.10.01</t>
  </si>
  <si>
    <t>Alte transferuri voluntare</t>
  </si>
  <si>
    <t>37.10.50</t>
  </si>
  <si>
    <t>II. VENITURI DIN CAPITAL</t>
  </si>
  <si>
    <t xml:space="preserve">VENITURI DIN VALORIFICAREA UNOR BUNURI </t>
  </si>
  <si>
    <t>39.10</t>
  </si>
  <si>
    <t>Venituri din valorificarea unor bunuri ale institutiilor publice</t>
  </si>
  <si>
    <t>39.10.01</t>
  </si>
  <si>
    <t>Venituri din valorificarea stocurilor de la rezerva de stat si de mobilizare</t>
  </si>
  <si>
    <t>39.10.02</t>
  </si>
  <si>
    <t>Venituri obtinute in procesul de stingere a creantelor bugetare</t>
  </si>
  <si>
    <t>39.10.06</t>
  </si>
  <si>
    <t>Alte venituri din valorificarea unor bunuri</t>
  </si>
  <si>
    <t>39.10.50</t>
  </si>
  <si>
    <t>III. OPERATIUNI FINANCIARE</t>
  </si>
  <si>
    <t>40.10</t>
  </si>
  <si>
    <t>IV.  SUBVENTII</t>
  </si>
  <si>
    <t>SUBVENTII DE LA BUGETUL DE STAT</t>
  </si>
  <si>
    <t>42.10</t>
  </si>
  <si>
    <t>Subventii de la bugetul de stat pentru spitale</t>
  </si>
  <si>
    <t>42.10.11</t>
  </si>
  <si>
    <t xml:space="preserve">Subventii de la bugetul de stat catre institutii publice finantate partial sau integral </t>
  </si>
  <si>
    <t>din venituri proprii pentru proiecte finantate din FEN postaderare</t>
  </si>
  <si>
    <t>42.10.39</t>
  </si>
  <si>
    <t xml:space="preserve">Sume primite de institutiile publice si activitatile finantate integral sau partial din </t>
  </si>
  <si>
    <t>venituri proprii in cadrul programelor FEGA implementate de APIA</t>
  </si>
  <si>
    <t>42.10.43</t>
  </si>
  <si>
    <t>Subventii pentru constructia de locuinte prin ANL</t>
  </si>
  <si>
    <t>42.10.56</t>
  </si>
  <si>
    <t xml:space="preserve">Subvenţii de la bugetul de stat către instituţii publice finanţate parţial sau integral </t>
  </si>
  <si>
    <t>din venituri proprii necesare sustinerii derularii proiectelor finantate din fonduri externe</t>
  </si>
  <si>
    <t>nerambursabila(FEN)postaderare aferente perioadei de programare 2014-2020</t>
  </si>
  <si>
    <t>42.10.70</t>
  </si>
  <si>
    <t>Sume alocate de la bugetul de stat pentru sustinerea proiectelor dinPNDR 2014-2020</t>
  </si>
  <si>
    <t>42.10.71</t>
  </si>
  <si>
    <t>Subvenții pentru realizarea unor investiţii, dotări cu aparatură, echipamente,</t>
  </si>
  <si>
    <t xml:space="preserve"> instalaţii şi altele asemenea pentru activități de cercetare în domeniul sănătății</t>
  </si>
  <si>
    <t>42.10.76</t>
  </si>
  <si>
    <t>Sume alocate de la bugetul de stat pentru Fondul pentru mediu</t>
  </si>
  <si>
    <t>42.10.78</t>
  </si>
  <si>
    <t>SUBVENTII DE LA ALTE ADMINISTRATII</t>
  </si>
  <si>
    <t>43.10</t>
  </si>
  <si>
    <t>Sume din bugetul de stat catre bugetele locale pentru finantarea investitiilor</t>
  </si>
  <si>
    <t xml:space="preserve"> in sanatate</t>
  </si>
  <si>
    <t>43.10.16</t>
  </si>
  <si>
    <t>Sume alocate din bugetul AFIR pentru sustinerea proiectelor din PNDR 2014-2020</t>
  </si>
  <si>
    <t>43.10.31</t>
  </si>
  <si>
    <t>Sume primite de la UE /alti donatori in contul platilor efectuate si prefinantari</t>
  </si>
  <si>
    <t>45.10</t>
  </si>
  <si>
    <t xml:space="preserve">Fondul European de Dezvoltare Regională       </t>
  </si>
  <si>
    <t xml:space="preserve">45.10.01  </t>
  </si>
  <si>
    <t xml:space="preserve">Fondul Social European                                  </t>
  </si>
  <si>
    <t xml:space="preserve">45.10.02  </t>
  </si>
  <si>
    <t xml:space="preserve">Fondul de Coeziune                                          </t>
  </si>
  <si>
    <t xml:space="preserve">45.10.03 </t>
  </si>
  <si>
    <t xml:space="preserve">Fondul European Agricol de Dezvoltare Rurala                         </t>
  </si>
  <si>
    <t xml:space="preserve">45.10.04  </t>
  </si>
  <si>
    <t xml:space="preserve">Fondul European pentru Pescuit                        </t>
  </si>
  <si>
    <t xml:space="preserve">45.10.05 </t>
  </si>
  <si>
    <t>Instrumentul de Asistenţă pentru Preaderare</t>
  </si>
  <si>
    <t xml:space="preserve">45.10.07 </t>
  </si>
  <si>
    <t>Instrumentul European de Vecinătate şi Parteneriat</t>
  </si>
  <si>
    <t>45.10.08</t>
  </si>
  <si>
    <t>Programe comunitare finantate in perioada 2007-2013</t>
  </si>
  <si>
    <t xml:space="preserve">45.10.15 </t>
  </si>
  <si>
    <t>Alte facilitati si instrumente postaderare</t>
  </si>
  <si>
    <t xml:space="preserve">45.10.16 </t>
  </si>
  <si>
    <t>Mecanismul financiar SEE</t>
  </si>
  <si>
    <t xml:space="preserve">45.10.17  </t>
  </si>
  <si>
    <t>Mecanismul financiar norvegian</t>
  </si>
  <si>
    <t xml:space="preserve">45.10.18 </t>
  </si>
  <si>
    <t xml:space="preserve">Programul de cooperare elvetiano-roman vizand reducerea disparitatilor </t>
  </si>
  <si>
    <t xml:space="preserve"> economice si sociale in cadrul Uniunii Europene extinse</t>
  </si>
  <si>
    <t>45.10.19</t>
  </si>
  <si>
    <t>Asistenta tehnica pentru mecanismele financiare SEE</t>
  </si>
  <si>
    <t>45.10.20</t>
  </si>
  <si>
    <t>Fondul national pentru relatii bilaterale aferent mecanismelor financiare SEE</t>
  </si>
  <si>
    <t>45.10.21</t>
  </si>
  <si>
    <t>Alte sume primite de la UE</t>
  </si>
  <si>
    <t>46.10</t>
  </si>
  <si>
    <t xml:space="preserve">Alte sume primite din fonduri de la Uniunea Europeană pentru programele </t>
  </si>
  <si>
    <t>operaţionale finanţate în cadrul obiectivului convergenţă</t>
  </si>
  <si>
    <t>46.10.03</t>
  </si>
  <si>
    <t>operaţionale finanţate din cadrul financiar 2014-2020</t>
  </si>
  <si>
    <t xml:space="preserve"> 46.10.04</t>
  </si>
  <si>
    <t>Sume primite de la UE/alti donatori in contul platilor efectuate si prefinantari aferente cadrului financiar 2014-2020</t>
  </si>
  <si>
    <t>Fondul European de Dezvoltare Regională (FEDR)</t>
  </si>
  <si>
    <t>Fondul Social European (FSE)</t>
  </si>
  <si>
    <t>48.10.02</t>
  </si>
  <si>
    <t>Fondul de Coeziune (FC)</t>
  </si>
  <si>
    <t>48.10.03</t>
  </si>
  <si>
    <t>Fondul European Agricol de Dezvoltare Rurala  (FEADR)</t>
  </si>
  <si>
    <t>48.10.04</t>
  </si>
  <si>
    <t>Fondul European pentru Pescuit și Afaceri Maritime (FEPAM)</t>
  </si>
  <si>
    <t>48.10.05</t>
  </si>
  <si>
    <t>Instrumentul de Asistenţă pentru Preaderare (IPA II)</t>
  </si>
  <si>
    <t>48.10.11</t>
  </si>
  <si>
    <t>Instrumentul European de Vecinătate (ENI)</t>
  </si>
  <si>
    <t>48.10.12</t>
  </si>
  <si>
    <t>Alte facilitati si instrumente postaderare (AFIP)</t>
  </si>
  <si>
    <t>48.10.16</t>
  </si>
  <si>
    <t>Programul Național de Dezvoltare Rurală</t>
  </si>
  <si>
    <t>48.10.17</t>
  </si>
  <si>
    <t xml:space="preserve">Fondul pentru relații bilaterale aferent Mecanismelor financiare Spaţiul </t>
  </si>
  <si>
    <t>Economic European și Norvegian 2014-2021</t>
  </si>
  <si>
    <t>48.10.32</t>
  </si>
  <si>
    <t>Asistență tehnică aferentă Mecanismelor financiare Spaţiul</t>
  </si>
  <si>
    <t xml:space="preserve"> Economic European și Norvegian 2014-2021</t>
  </si>
  <si>
    <t>48.10.33</t>
  </si>
  <si>
    <t>5010</t>
  </si>
  <si>
    <t>CHELTUIELI CURENTE</t>
  </si>
  <si>
    <t>01</t>
  </si>
  <si>
    <t>CHELTUIELI DE PERSONAL</t>
  </si>
  <si>
    <t>Cheltuieli salariale in bani</t>
  </si>
  <si>
    <t>Salarii de baza</t>
  </si>
  <si>
    <t>Indemnizație de vacanta</t>
  </si>
  <si>
    <t>Fond aferent platii cu ora</t>
  </si>
  <si>
    <t>10.01.11</t>
  </si>
  <si>
    <t xml:space="preserve">Drepturi de delegare </t>
  </si>
  <si>
    <t>Indemnizatii de  detasare</t>
  </si>
  <si>
    <t>10.01.14</t>
  </si>
  <si>
    <t>Alocatii pentru transportul la si de la locul de munca</t>
  </si>
  <si>
    <t>10.01.15</t>
  </si>
  <si>
    <t>Alocatii pentru locuinte</t>
  </si>
  <si>
    <t>10.01.16</t>
  </si>
  <si>
    <t>Indemnizații de hrană</t>
  </si>
  <si>
    <t>Alte drepturi salariale in bani</t>
  </si>
  <si>
    <t>Cheltuieli salariale in natura</t>
  </si>
  <si>
    <t>10.02</t>
  </si>
  <si>
    <t xml:space="preserve">Tichete de masa  </t>
  </si>
  <si>
    <t>Norme de hrana</t>
  </si>
  <si>
    <t>10.02.02</t>
  </si>
  <si>
    <t>Uniforme si echipament obligatoriu</t>
  </si>
  <si>
    <t>10.02.03</t>
  </si>
  <si>
    <t>Locuinta de serviciu folosita de salariat si familia sa</t>
  </si>
  <si>
    <t>Transportul la si de la locul de munca</t>
  </si>
  <si>
    <t>10.02.05</t>
  </si>
  <si>
    <t>Vouchere de vacanță</t>
  </si>
  <si>
    <t>Alte drepturi salariale in natura</t>
  </si>
  <si>
    <t>10.02.30</t>
  </si>
  <si>
    <t xml:space="preserve">Contributii </t>
  </si>
  <si>
    <t>Contributii de asigurari sociale de stat</t>
  </si>
  <si>
    <t>10.03.01</t>
  </si>
  <si>
    <t xml:space="preserve">Contributii de asigurări de somaj </t>
  </si>
  <si>
    <t>10.03.02</t>
  </si>
  <si>
    <t xml:space="preserve">Contributii de asigurari sociale de sanatate </t>
  </si>
  <si>
    <t>10.03.03</t>
  </si>
  <si>
    <t>Contributii de asigurari pentru accidente de munca si boli profesionale</t>
  </si>
  <si>
    <t>10.03.04</t>
  </si>
  <si>
    <t>Prime de asigurare viata platite de angajator pentru angajati</t>
  </si>
  <si>
    <t>10.03.05</t>
  </si>
  <si>
    <t>Contributii pentru concedii si indemnizatii</t>
  </si>
  <si>
    <t>10.03.06</t>
  </si>
  <si>
    <t>Contribuția asiguratorie pentru muncă</t>
  </si>
  <si>
    <t>Contribuții plătite de angajator în numele angajatului</t>
  </si>
  <si>
    <t>10.03.08</t>
  </si>
  <si>
    <t>………………………</t>
  </si>
  <si>
    <t>DOBANZI</t>
  </si>
  <si>
    <t>30</t>
  </si>
  <si>
    <t xml:space="preserve">SUBVENTII </t>
  </si>
  <si>
    <t>Subventii pe produse</t>
  </si>
  <si>
    <t>40.01</t>
  </si>
  <si>
    <t>Subventii pe activitati</t>
  </si>
  <si>
    <t>40.02</t>
  </si>
  <si>
    <t xml:space="preserve">TRANSFERURI INTRE UNITATI ALE ADMINISTRATIEI PUBLICE </t>
  </si>
  <si>
    <t>51</t>
  </si>
  <si>
    <t xml:space="preserve">Transferuri curente </t>
  </si>
  <si>
    <t>51.01</t>
  </si>
  <si>
    <t>Transferuri de capital</t>
  </si>
  <si>
    <t>51.02</t>
  </si>
  <si>
    <t xml:space="preserve"> ALTE TRANSFERURI </t>
  </si>
  <si>
    <t>55</t>
  </si>
  <si>
    <t>A. Transferuri interne.</t>
  </si>
  <si>
    <t>55.01</t>
  </si>
  <si>
    <t>B. Transferuri curente in strainatate (catre organizatii internationale)</t>
  </si>
  <si>
    <t>55.02</t>
  </si>
  <si>
    <t xml:space="preserve">ALTE CHELTUIELI </t>
  </si>
  <si>
    <t xml:space="preserve">Active fixe </t>
  </si>
  <si>
    <t>Reparatii capitale aferente activelor fixe</t>
  </si>
  <si>
    <t>71.03</t>
  </si>
  <si>
    <t>ACTIVE FINANCIARE</t>
  </si>
  <si>
    <t>OPERATIUNI FINANCIARE</t>
  </si>
  <si>
    <t>79</t>
  </si>
  <si>
    <t xml:space="preserve">IMPRUMUTURI </t>
  </si>
  <si>
    <t>80</t>
  </si>
  <si>
    <t xml:space="preserve">RAMBURSARI DE CREDITE </t>
  </si>
  <si>
    <t xml:space="preserve"> Plăţi efectuate în anii precedenţi şi recuperate în anul curent</t>
  </si>
  <si>
    <t>pe anii 2019-2024 *)</t>
  </si>
  <si>
    <t>CAPITOLUL 85.01 - Comunicatii</t>
  </si>
  <si>
    <t>SUME UTILIZATE DIN EXCEDENTUL ANULUI PRECEDENT PENTRU EFECTUAREA DE CHELTUIELI</t>
  </si>
  <si>
    <t>48.10.02.01</t>
  </si>
  <si>
    <t>48.10.02.02</t>
  </si>
  <si>
    <t>Sume primite in contul platilor efectuate in anul curent</t>
  </si>
  <si>
    <t>Sume primite in contul platilor efectuate in anii precedenti</t>
  </si>
  <si>
    <t>VENITURI PROPRII - TOTAL CHELTUIELI</t>
  </si>
  <si>
    <t>client SEAP</t>
  </si>
  <si>
    <t>clienti SAET</t>
  </si>
  <si>
    <t>TVA</t>
  </si>
  <si>
    <t>total facturi emise</t>
  </si>
  <si>
    <t>nr luni apr-aug</t>
  </si>
  <si>
    <t>medie lunara</t>
  </si>
  <si>
    <t>nr luni in an</t>
  </si>
  <si>
    <t xml:space="preserve">total an </t>
  </si>
  <si>
    <t xml:space="preserve">tip venituri din servicii </t>
  </si>
  <si>
    <t>administratv</t>
  </si>
  <si>
    <t>59.41. -Indemnizatie intership</t>
  </si>
  <si>
    <t>%</t>
  </si>
  <si>
    <t>nr interni</t>
  </si>
  <si>
    <t>sal min brut garantat</t>
  </si>
  <si>
    <t>Indemnizatie internship</t>
  </si>
  <si>
    <t>Indemnizatie intership</t>
  </si>
  <si>
    <t xml:space="preserve">valoare  </t>
  </si>
  <si>
    <t>solicitare</t>
  </si>
  <si>
    <t xml:space="preserve">
fondul pentru persoanele cu handicap = nr de salariati*4%*salariu pe economie cf Legii 448/2006 </t>
  </si>
  <si>
    <t>modificat conf mail 27.10.2020</t>
  </si>
  <si>
    <t>cam 2.25%</t>
  </si>
  <si>
    <t>Sume primite in contul platilor efectuate in anii anteriori</t>
  </si>
  <si>
    <t>Daniela Popescu</t>
  </si>
  <si>
    <t>valoare solicitata  cu TVA</t>
  </si>
  <si>
    <t>Proiect  Buget pentru anul 2022</t>
  </si>
  <si>
    <t xml:space="preserve"> buget 2022</t>
  </si>
  <si>
    <t>10.03.07. -Contribuţie asiguratorie pentru muncă</t>
  </si>
  <si>
    <t>59.40. -Sume aferente persoanelor cu handicap neîncadrate</t>
  </si>
  <si>
    <t>58.31.01</t>
  </si>
  <si>
    <t>58.31.02</t>
  </si>
  <si>
    <t>OECD</t>
  </si>
  <si>
    <t>58.31.03</t>
  </si>
  <si>
    <t xml:space="preserve">OIPSI </t>
  </si>
  <si>
    <t>Proiect ATI</t>
  </si>
  <si>
    <t>Proiect eDES</t>
  </si>
  <si>
    <t>Proiect SMART</t>
  </si>
  <si>
    <t>Proiect SNMD</t>
  </si>
  <si>
    <t>Proiect PSCID</t>
  </si>
  <si>
    <t>Proiect SITUE</t>
  </si>
  <si>
    <t>Proiect SINA</t>
  </si>
  <si>
    <t>Proiect REGINTERMED</t>
  </si>
  <si>
    <t>Proiect HUB</t>
  </si>
  <si>
    <t>Proiect SIIEASC</t>
  </si>
  <si>
    <t>Proiect AIPOCA</t>
  </si>
  <si>
    <t>Proiect SIMSIP</t>
  </si>
  <si>
    <t>Nr posturi organigrama : 227 posturi</t>
  </si>
  <si>
    <t>Calcul estimativ : (227 posturi X 4% ) x 2.550 lei = 9,08 x2.550 lei = 23.154 lei luna =24.000 lei</t>
  </si>
  <si>
    <t>Calcul an 2022 fond handicap = 24.000 lei / luna  x 12 luni = 288.000 lei / an</t>
  </si>
  <si>
    <t xml:space="preserve">Despăgubiri civile, prejudicii morale </t>
  </si>
  <si>
    <t>Directia suport aplicatii Bogdan CHIRA</t>
  </si>
  <si>
    <t>Servicii deplasari intern transport</t>
  </si>
  <si>
    <t>Ddirectia suport aplicatii SEAP (Nita)</t>
  </si>
  <si>
    <t>PNRR - salarii echipa implementare proiect</t>
  </si>
  <si>
    <t>Indemnizatie de hrana ADR</t>
  </si>
  <si>
    <t>Sume utilizate de alte institutii din excedentul anului precednt</t>
  </si>
  <si>
    <t xml:space="preserve">- mii lei - </t>
  </si>
  <si>
    <t xml:space="preserve">- lei - </t>
  </si>
  <si>
    <t>Serviciu juridic</t>
  </si>
  <si>
    <t>CAM 2.25% ADR</t>
  </si>
  <si>
    <t>Servicii postale+telefonie</t>
  </si>
  <si>
    <t>CAS</t>
  </si>
  <si>
    <t>somaj</t>
  </si>
  <si>
    <t>CASS</t>
  </si>
  <si>
    <t>fd risc</t>
  </si>
  <si>
    <t>CCI</t>
  </si>
  <si>
    <t>cas</t>
  </si>
  <si>
    <t>cass</t>
  </si>
  <si>
    <t>cci</t>
  </si>
  <si>
    <t>spatiu depozitare</t>
  </si>
  <si>
    <t>cereri de rambursare</t>
  </si>
  <si>
    <t>48.01.01</t>
  </si>
  <si>
    <t>48.01.02</t>
  </si>
  <si>
    <t>total incasari din CR</t>
  </si>
  <si>
    <t>42 70</t>
  </si>
  <si>
    <t>Mecanismele financiare Spaţiul Economic European și Norvegian 2014-2021</t>
  </si>
  <si>
    <t>estimare 60%din bugetul anului 2021</t>
  </si>
  <si>
    <t>contributii transa 2022 din titluri executorii oipsi</t>
  </si>
  <si>
    <t>trim I</t>
  </si>
  <si>
    <t>trim II</t>
  </si>
  <si>
    <t>trim III</t>
  </si>
  <si>
    <t>trim IV</t>
  </si>
  <si>
    <t>Subventii de la bugetul de stat</t>
  </si>
  <si>
    <t>Subvenţii de la bugetul de stat către instituţii publice finanţate parţial sau integral din venituri proprii necesare susţinerii derulării proiectelor finanţate din fonduri externe nerambursabile (FEN) postaderare aferete perioadei de programare 2014-2020</t>
  </si>
  <si>
    <t>SUBVENTII</t>
  </si>
  <si>
    <t>TOTAL VENITURI</t>
  </si>
  <si>
    <t>Cofinantare publica acordata in cadrul Mecanismelor financiare Spatiul Economic European si Norvegian 2014-2021</t>
  </si>
  <si>
    <t>Prefinantare</t>
  </si>
  <si>
    <t>48.31.03</t>
  </si>
  <si>
    <t>42.75.</t>
  </si>
  <si>
    <t xml:space="preserve">SUBVENTII DE LA ALTE NIVELE ALE ADMINISTRATIEI PUBLICE </t>
  </si>
  <si>
    <t>????????</t>
  </si>
  <si>
    <t>AICI CE SUME AR TREBUI INSCRISE?</t>
  </si>
  <si>
    <t>nu sunt din sursa D?</t>
  </si>
  <si>
    <t>nu se face buget pe sursa D?</t>
  </si>
  <si>
    <t>SURSA D</t>
  </si>
  <si>
    <t xml:space="preserve"> buget 2023</t>
  </si>
  <si>
    <t>Alocari de sume din PNRR aferente asistentei financiare nerambursabile</t>
  </si>
  <si>
    <t>Fonduri europene nerambursabile</t>
  </si>
  <si>
    <t>Finantare publica nationala</t>
  </si>
  <si>
    <t>Sume aferente TVA</t>
  </si>
  <si>
    <t>42.10.88</t>
  </si>
  <si>
    <t>42.10.88.01</t>
  </si>
  <si>
    <t>42.10.88.02</t>
  </si>
  <si>
    <t>42.1.88.03</t>
  </si>
  <si>
    <t>TITLUL XII
 „Proiecte cu finanțare din sumele reprezentand asistenta financiara nerambursabila aferenta PNRR”</t>
  </si>
  <si>
    <t>Fonduri din imprumut rambursabil</t>
  </si>
  <si>
    <t>60.01.00</t>
  </si>
  <si>
    <t>60.02.00</t>
  </si>
  <si>
    <t>60.03.00</t>
  </si>
  <si>
    <t xml:space="preserve">2023/2022 </t>
  </si>
  <si>
    <t xml:space="preserve">60.01.01 - </t>
  </si>
  <si>
    <t>TITLUL XIV ACTIVE NEFINANCIARE</t>
  </si>
  <si>
    <t>Proiect  Buget pentru anul 2023</t>
  </si>
  <si>
    <t>AUTORITATEA PENTRU DIGITALIZAREA ROMANIEI</t>
  </si>
  <si>
    <t>APROBAT,</t>
  </si>
  <si>
    <t>ORDONATOR DE CREDITE</t>
  </si>
  <si>
    <t>MINISTRU</t>
  </si>
  <si>
    <t>Trim I</t>
  </si>
  <si>
    <t>Trim II</t>
  </si>
  <si>
    <t>Trim III</t>
  </si>
  <si>
    <t>Trim IV</t>
  </si>
  <si>
    <t>Sume retinute trim III</t>
  </si>
  <si>
    <t>Sume retinute trim IV</t>
  </si>
  <si>
    <t>Total sume retinute</t>
  </si>
  <si>
    <t>Total influente din care:</t>
  </si>
  <si>
    <t>Total influente virare
+/-</t>
  </si>
  <si>
    <t>ESTIMAT</t>
  </si>
  <si>
    <t>TRIM III</t>
  </si>
  <si>
    <t>TRIM II</t>
  </si>
  <si>
    <t>TRIM IV</t>
  </si>
  <si>
    <t xml:space="preserve">2022/2021 </t>
  </si>
  <si>
    <t>Intocmit</t>
  </si>
  <si>
    <t>Dragoș – Cristian VLAD</t>
  </si>
  <si>
    <t>Consilier superior</t>
  </si>
  <si>
    <t>BUGETUL DE VENITURI SI CHELTUIELI PENTRU ANUL 2023
INSTITUTIE PUBLICA FINANTATA PARTIAL DIN VENITURI PROPRII</t>
  </si>
  <si>
    <t>BUGET APROBAT 2023</t>
  </si>
  <si>
    <t>BUGET APROBAT rectificatl 2023</t>
  </si>
  <si>
    <t>valoare anuala 
CB</t>
  </si>
  <si>
    <t xml:space="preserve">Total </t>
  </si>
  <si>
    <t xml:space="preserve">Servicii  de suport, asistență tehnică și mentenanță preventivă și corectivă software (abonament lunar) SEAP -  acord cadru nr. 11/18.03.2021 </t>
  </si>
  <si>
    <t>Directia suport aplicatii Roxana Popescu</t>
  </si>
  <si>
    <t xml:space="preserve">Servicii mentenanță evolutivă software (servicii de dezvoltare software) SEAP -  acord cadru nr. 11/18.03.2021 </t>
  </si>
  <si>
    <t>Directia suport aplicatii - Roxana Popescu</t>
  </si>
  <si>
    <t>Cursuri formare profesională pentru angajații din cadrul Serviciului SEAP – nevoi pregătire profesională</t>
  </si>
  <si>
    <t xml:space="preserve">10.01.30 alte drepturi salariale </t>
  </si>
  <si>
    <t>CAM 2.25% - Cheltuieli salarizare echipă de proiect - “Proiectul de dezvoltare a  ”Sistemului Electronic de Achiziții Publice” cu finanțare din PNRR” - 12 membri</t>
  </si>
  <si>
    <t>Servicii dezvoltare software SEAP - “Proiectul de dezvoltare a  ”Sistemului Electronic de Achiziții Publice” cu finanțare din PNRR”</t>
  </si>
  <si>
    <t>Fonduri europene nerambursabil</t>
  </si>
  <si>
    <t>Aer conditionat</t>
  </si>
  <si>
    <t>Autoturisme 2 buc*230000</t>
  </si>
  <si>
    <t>diverse</t>
  </si>
  <si>
    <t>Registre+autorizatii+borderou</t>
  </si>
  <si>
    <t>Secrete</t>
  </si>
  <si>
    <t>Fond salarii total posturi bugetate
ADR + OIPSI</t>
  </si>
  <si>
    <t>Resurse umane</t>
  </si>
  <si>
    <t>Diverse conf centralizator</t>
  </si>
  <si>
    <t>Servicii SNI</t>
  </si>
  <si>
    <t>Transport aerian international</t>
  </si>
  <si>
    <t>SRIAE</t>
  </si>
  <si>
    <t xml:space="preserve">diurne deplasari interne+ externe </t>
  </si>
  <si>
    <t>Directia suport aplicatii - B. CHIRA</t>
  </si>
  <si>
    <t>Directia suport aplicatii - Bogdan CHIRA</t>
  </si>
  <si>
    <t>Servicii de suport, asistenta tehnica si mentenanta software pentru sistemul informatic Punctul de Contact Unic electronic- potrivit acord-cadru nr.34/07.06.2021</t>
  </si>
  <si>
    <t>PCUe - M PERHAITA</t>
  </si>
  <si>
    <t>Servicii de suport, asistenta tehnica si mentenanta software pentru sistemul informatic PCUe - potrivit Acord-cadru nr.34/07.06.2021
Servicii de mentenanta evolutiva</t>
  </si>
  <si>
    <t>PCUe- PERHAITA</t>
  </si>
  <si>
    <t>Servicii de suport, asistenta tehnica si mentenanta software pentru sistemul informatic Punctul de Contact Unic electronic
Servicii de mentenanta evolutiva</t>
  </si>
  <si>
    <t>Servicii de suport, asistenta tehnica si mentenanta software pentru sistemul informatic Punctul de Contact Unic electronic
Servicii de mentenanta preventiva si corectiva
(abonament lunar)</t>
  </si>
  <si>
    <t>Cursuri formare profesională pentru angajații din cadrul Serviciului PCUe – nevoi pregătire profesională</t>
  </si>
  <si>
    <t>Cursuri ANI</t>
  </si>
  <si>
    <t>CAM 2.25% - Cheltuieli salarizare echipă de proiect - CLOUD</t>
  </si>
  <si>
    <t>DTD - Calmus</t>
  </si>
  <si>
    <t>diverse conf centralizator</t>
  </si>
  <si>
    <t>DTD - Clamus</t>
  </si>
  <si>
    <t>Divese conf centralizator</t>
  </si>
  <si>
    <t>dani</t>
  </si>
  <si>
    <t>serv pana in august 2022</t>
  </si>
  <si>
    <t>serv perioda august - decembrie 2022</t>
  </si>
  <si>
    <t>diferenta 2022-2023</t>
  </si>
  <si>
    <t>servicii AEROPORT OTOPENI</t>
  </si>
  <si>
    <t>Servicii videoconferinta</t>
  </si>
  <si>
    <t>rovinieta</t>
  </si>
  <si>
    <t>reparatii</t>
  </si>
  <si>
    <t>total retinere 10%</t>
  </si>
  <si>
    <t>Servicii mentenanta site aici.gov</t>
  </si>
  <si>
    <t>DTD - Toc</t>
  </si>
  <si>
    <t>mape+plicuri personalizate ADR</t>
  </si>
  <si>
    <t>Serv Comunicare Publica - TURCU</t>
  </si>
  <si>
    <t>Servicii monitorizare TV+presa</t>
  </si>
  <si>
    <t>Serviciul Comunicare Publica - TURCU</t>
  </si>
  <si>
    <t>CLOUD PNRR - IMM - 8.403.362 EURO fara TVA,
TVA 1.596.637,76 EURO, 
valoare totala 10.000.000 EURO; Curs EURO = 5 lei</t>
  </si>
  <si>
    <t>CLOUD PNRR - Investitii de dexv/migrare in cloud - 8.403.362 EURO fara TVA,
TVA 1.596.637,76 EURO, 
valoare totala 10.000.000 EURO; Curs EURO = 5 lei</t>
  </si>
  <si>
    <t>CLOUD PNRR - Implementare infrastructura de cloud guvernamental - 8.403.362 EURO fara TVA,
TVA 1.596.637,76 EURO, 
valoare totala 10.000.000 EURO; Curs EURO = 5 lei</t>
  </si>
  <si>
    <t>DTD - Toader+Toc</t>
  </si>
  <si>
    <t>unicredit 31879685,95*5</t>
  </si>
  <si>
    <t>diverse dani</t>
  </si>
  <si>
    <t>CLOUD PNRR 50 persoane Task Force</t>
  </si>
  <si>
    <t>asigurari viata</t>
  </si>
  <si>
    <t>Servicii consultanta GDPR</t>
  </si>
  <si>
    <t>Veronica</t>
  </si>
  <si>
    <t>Organizare evenimetate TURCu</t>
  </si>
  <si>
    <t>Turcu T</t>
  </si>
  <si>
    <t>Cheltuieli salarizare echipă de proiect - “Proiectul de dezvoltare a  ”Sistemului Electronic de Achiziții Publice” cu finanțare din PNRR” - 12 +3 membri</t>
  </si>
  <si>
    <t>mii lei</t>
  </si>
  <si>
    <t xml:space="preserve">DEAPA,Director </t>
  </si>
  <si>
    <t>Cristina Mihaela Șue</t>
  </si>
  <si>
    <t>Estimat
Realizat</t>
  </si>
  <si>
    <t>turcu</t>
  </si>
  <si>
    <t>MICROSOFT</t>
  </si>
  <si>
    <t>Transformare digitala</t>
  </si>
  <si>
    <t>42.10.88.03</t>
  </si>
  <si>
    <t>serviciilor de cadastrare pentru dezmembrarea</t>
  </si>
  <si>
    <t>la  20.01.30</t>
  </si>
  <si>
    <t>de la 20.02</t>
  </si>
  <si>
    <t xml:space="preserve">serviciilor de verificare tehnică a rețelei electrice </t>
  </si>
  <si>
    <t>SUE+LAZAR</t>
  </si>
  <si>
    <t>I 2- CLOUD PNRR - Investitii de dexv/migrare in cloud - 8.403.362 EURO fara TVA,
TVA 1.596.637,76 EURO, 
valoare totala 10.000.000 EURO; Curs EURO = 5 lei</t>
  </si>
  <si>
    <t>program de registratură</t>
  </si>
  <si>
    <t>Servicii consultanta GDPR suplimentare</t>
  </si>
  <si>
    <t>SIPOSEANU</t>
  </si>
  <si>
    <t>DE LA 20.02 - SUE+VISOIU</t>
  </si>
  <si>
    <t>SUE+VISOIU</t>
  </si>
  <si>
    <t>LA 20.12</t>
  </si>
  <si>
    <t>Sebastian – Ioan BURDUJA</t>
  </si>
  <si>
    <t>Cheltuieli salarizare echipă de proiect - CLOUD I1+I19 pentru  16 pers + 34 pers</t>
  </si>
  <si>
    <t>Propunere buget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</si>
</sst>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l_e_i_-;\-* #,##0.00\ _l_e_i_-;_-* &quot;-&quot;??\ _l_e_i_-;_-@_-"/>
    <numFmt numFmtId="164" formatCode="_-* #,##0\ _l_e_i_-;\-* #,##0\ _l_e_i_-;_-* &quot;-&quot;??\ _l_e_i_-;_-@_-"/>
    <numFmt numFmtId="165" formatCode="_-* #,##0.0\ _l_e_i_-;\-* #,##0.0\ _l_e_i_-;_-* &quot;-&quot;??\ _l_e_i_-;_-@_-"/>
  </numFmts>
  <fonts count="63" x14ac:knownFonts="1">
    <font>
      <sz val="11"/>
      <color theme="1"/>
      <name val="Calibri"/>
      <family val="2"/>
      <scheme val="minor"/>
    </font>
    <font>
      <b/>
      <sz val="20"/>
      <color theme="1"/>
      <name val="Calibri"/>
      <family val="2"/>
      <scheme val="minor"/>
    </font>
    <font>
      <b/>
      <sz val="14"/>
      <color theme="1"/>
      <name val="Calibri"/>
      <family val="2"/>
      <scheme val="minor"/>
    </font>
    <font>
      <sz val="11"/>
      <name val="Calibri"/>
      <family val="2"/>
      <scheme val="minor"/>
    </font>
    <font>
      <b/>
      <sz val="11"/>
      <color theme="1"/>
      <name val="Calibri"/>
      <family val="2"/>
      <scheme val="minor"/>
    </font>
    <font>
      <sz val="12"/>
      <color theme="1"/>
      <name val="Calibri"/>
      <family val="2"/>
      <scheme val="minor"/>
    </font>
    <font>
      <sz val="9.5"/>
      <color rgb="FF000000"/>
      <name val="Times New Roman"/>
      <family val="1"/>
    </font>
    <font>
      <sz val="11"/>
      <color rgb="FFFF0000"/>
      <name val="Calibri"/>
      <family val="2"/>
      <scheme val="minor"/>
    </font>
    <font>
      <sz val="9"/>
      <color theme="1"/>
      <name val="Calibri"/>
      <family val="2"/>
      <scheme val="minor"/>
    </font>
    <font>
      <b/>
      <sz val="20"/>
      <color rgb="FFFF0000"/>
      <name val="Calibri"/>
      <family val="2"/>
      <scheme val="minor"/>
    </font>
    <font>
      <b/>
      <sz val="14"/>
      <color rgb="FFFF0000"/>
      <name val="Calibri"/>
      <family val="2"/>
      <scheme val="minor"/>
    </font>
    <font>
      <b/>
      <sz val="16"/>
      <color rgb="FFFF0000"/>
      <name val="Calibri"/>
      <family val="2"/>
      <scheme val="minor"/>
    </font>
    <font>
      <sz val="9"/>
      <color rgb="FFFF0000"/>
      <name val="Calibri"/>
      <family val="2"/>
      <scheme val="minor"/>
    </font>
    <font>
      <b/>
      <sz val="12"/>
      <color theme="1"/>
      <name val="Calibri"/>
      <family val="2"/>
      <scheme val="minor"/>
    </font>
    <font>
      <sz val="9"/>
      <color indexed="81"/>
      <name val="Tahoma"/>
      <family val="2"/>
    </font>
    <font>
      <b/>
      <sz val="9"/>
      <color indexed="81"/>
      <name val="Tahoma"/>
      <family val="2"/>
    </font>
    <font>
      <sz val="11"/>
      <color theme="1"/>
      <name val="Trebuchet MS"/>
      <family val="2"/>
    </font>
    <font>
      <b/>
      <sz val="11"/>
      <color theme="1"/>
      <name val="Trebuchet MS"/>
      <family val="2"/>
    </font>
    <font>
      <b/>
      <sz val="11"/>
      <name val="Trebuchet MS"/>
      <family val="2"/>
    </font>
    <font>
      <sz val="11"/>
      <name val="Trebuchet MS"/>
      <family val="2"/>
    </font>
    <font>
      <sz val="10"/>
      <name val="Arial"/>
      <family val="2"/>
    </font>
    <font>
      <b/>
      <sz val="12"/>
      <color theme="1"/>
      <name val="Trebuchet MS"/>
      <family val="2"/>
    </font>
    <font>
      <sz val="12"/>
      <color theme="1"/>
      <name val="Trebuchet MS"/>
      <family val="2"/>
    </font>
    <font>
      <sz val="12"/>
      <color rgb="FF000000"/>
      <name val="Trebuchet MS"/>
      <family val="2"/>
    </font>
    <font>
      <sz val="10"/>
      <name val="Arial"/>
      <family val="2"/>
      <charset val="238"/>
    </font>
    <font>
      <sz val="8"/>
      <name val="Arial"/>
      <family val="2"/>
      <charset val="238"/>
    </font>
    <font>
      <b/>
      <sz val="10"/>
      <name val="Arial"/>
      <family val="2"/>
    </font>
    <font>
      <b/>
      <sz val="10"/>
      <name val="Arial"/>
      <family val="2"/>
      <charset val="238"/>
    </font>
    <font>
      <b/>
      <sz val="9"/>
      <name val="Arial"/>
      <family val="2"/>
      <charset val="238"/>
    </font>
    <font>
      <sz val="9"/>
      <name val="Arial"/>
      <family val="2"/>
      <charset val="238"/>
    </font>
    <font>
      <b/>
      <u/>
      <sz val="10"/>
      <name val="Arial"/>
      <family val="2"/>
      <charset val="238"/>
    </font>
    <font>
      <b/>
      <u/>
      <sz val="10"/>
      <name val="Arial"/>
      <family val="2"/>
    </font>
    <font>
      <b/>
      <sz val="9"/>
      <name val="Arial"/>
      <family val="2"/>
    </font>
    <font>
      <b/>
      <i/>
      <sz val="10"/>
      <name val="Arial"/>
      <family val="2"/>
    </font>
    <font>
      <b/>
      <i/>
      <sz val="10"/>
      <name val="Arial"/>
      <family val="2"/>
      <charset val="238"/>
    </font>
    <font>
      <i/>
      <sz val="10"/>
      <name val="Arial"/>
      <family val="2"/>
      <charset val="238"/>
    </font>
    <font>
      <b/>
      <sz val="10"/>
      <color theme="1"/>
      <name val="Arial"/>
      <family val="2"/>
    </font>
    <font>
      <sz val="10"/>
      <color theme="1"/>
      <name val="Arial"/>
      <family val="2"/>
    </font>
    <font>
      <sz val="8"/>
      <name val="Calibri"/>
      <family val="2"/>
      <scheme val="minor"/>
    </font>
    <font>
      <b/>
      <sz val="11"/>
      <color rgb="FFFF0000"/>
      <name val="Trebuchet MS"/>
      <family val="2"/>
    </font>
    <font>
      <sz val="11"/>
      <color rgb="FFFF0000"/>
      <name val="Trebuchet MS"/>
      <family val="2"/>
    </font>
    <font>
      <sz val="11"/>
      <color theme="1"/>
      <name val="Calibri"/>
      <family val="2"/>
      <scheme val="minor"/>
    </font>
    <font>
      <b/>
      <sz val="12"/>
      <color rgb="FFFF0000"/>
      <name val="Calibri"/>
      <family val="2"/>
      <scheme val="minor"/>
    </font>
    <font>
      <sz val="12"/>
      <name val="Calibri"/>
      <family val="2"/>
      <scheme val="minor"/>
    </font>
    <font>
      <sz val="9"/>
      <color theme="1"/>
      <name val="Times New Roman"/>
      <family val="1"/>
    </font>
    <font>
      <b/>
      <sz val="10"/>
      <color rgb="FF0070C0"/>
      <name val="Arial"/>
      <family val="2"/>
    </font>
    <font>
      <sz val="10"/>
      <color rgb="FF0070C0"/>
      <name val="Arial"/>
      <family val="2"/>
    </font>
    <font>
      <sz val="11"/>
      <name val="Arial"/>
      <family val="2"/>
      <charset val="238"/>
    </font>
    <font>
      <b/>
      <sz val="10"/>
      <name val="Times New Roman"/>
      <family val="1"/>
    </font>
    <font>
      <sz val="12"/>
      <name val="Arial"/>
      <family val="2"/>
      <charset val="238"/>
    </font>
    <font>
      <b/>
      <sz val="11"/>
      <name val="Arial"/>
      <family val="2"/>
      <charset val="238"/>
    </font>
    <font>
      <b/>
      <u/>
      <sz val="11"/>
      <name val="Arial"/>
      <family val="2"/>
      <charset val="238"/>
    </font>
    <font>
      <b/>
      <i/>
      <sz val="11"/>
      <name val="Arial"/>
      <family val="2"/>
      <charset val="238"/>
    </font>
    <font>
      <i/>
      <sz val="11"/>
      <name val="Arial"/>
      <family val="2"/>
      <charset val="238"/>
    </font>
    <font>
      <b/>
      <sz val="10"/>
      <color rgb="FFFF0000"/>
      <name val="Arial"/>
      <family val="2"/>
    </font>
    <font>
      <sz val="10"/>
      <color rgb="FFFF0000"/>
      <name val="Arial"/>
      <family val="2"/>
    </font>
    <font>
      <b/>
      <sz val="16"/>
      <color theme="1"/>
      <name val="Calibri"/>
      <family val="2"/>
      <scheme val="minor"/>
    </font>
    <font>
      <b/>
      <sz val="18"/>
      <color theme="1"/>
      <name val="Calibri"/>
      <family val="2"/>
      <scheme val="minor"/>
    </font>
    <font>
      <sz val="9"/>
      <name val="Calibri"/>
      <family val="2"/>
      <scheme val="minor"/>
    </font>
    <font>
      <b/>
      <sz val="11"/>
      <color rgb="FFFF0000"/>
      <name val="Calibri"/>
      <family val="2"/>
      <scheme val="minor"/>
    </font>
    <font>
      <sz val="10"/>
      <color theme="1"/>
      <name val="Calibri"/>
      <family val="2"/>
      <scheme val="minor"/>
    </font>
    <font>
      <i/>
      <sz val="11"/>
      <color theme="1"/>
      <name val="Trebuchet MS"/>
      <family val="2"/>
    </font>
    <font>
      <sz val="10"/>
      <color theme="1"/>
      <name val="Trebuchet MS"/>
      <family val="2"/>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00FFFF"/>
        <bgColor indexed="64"/>
      </patternFill>
    </fill>
    <fill>
      <patternFill patternType="solid">
        <fgColor theme="6"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medium">
        <color auto="1"/>
      </left>
      <right style="medium">
        <color auto="1"/>
      </right>
      <top style="medium">
        <color auto="1"/>
      </top>
      <bottom/>
      <diagonal/>
    </border>
    <border>
      <left style="medium">
        <color auto="1"/>
      </left>
      <right style="thick">
        <color auto="1"/>
      </right>
      <top style="medium">
        <color auto="1"/>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0" fontId="20" fillId="0" borderId="0"/>
    <xf numFmtId="43" fontId="41" fillId="0" borderId="0" applyFont="0" applyFill="0" applyBorder="0" applyAlignment="0" applyProtection="0"/>
  </cellStyleXfs>
  <cellXfs count="1067">
    <xf numFmtId="0" fontId="0" fillId="0" borderId="0" xfId="0"/>
    <xf numFmtId="0" fontId="1" fillId="0" borderId="0" xfId="0" applyFont="1"/>
    <xf numFmtId="0" fontId="1" fillId="0" borderId="0" xfId="0" applyFont="1" applyAlignment="1"/>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xf numFmtId="0" fontId="4" fillId="0" borderId="1" xfId="0" applyFont="1" applyBorder="1" applyAlignment="1">
      <alignment vertical="center"/>
    </xf>
    <xf numFmtId="0" fontId="4" fillId="0" borderId="1" xfId="0" applyFont="1" applyBorder="1" applyAlignment="1">
      <alignment horizontal="center" wrapText="1"/>
    </xf>
    <xf numFmtId="0" fontId="4" fillId="0" borderId="1" xfId="0" applyFont="1" applyBorder="1" applyAlignment="1">
      <alignment wrapText="1"/>
    </xf>
    <xf numFmtId="0" fontId="3" fillId="0" borderId="1" xfId="0" applyFont="1" applyBorder="1"/>
    <xf numFmtId="0" fontId="0" fillId="0" borderId="1" xfId="0" applyBorder="1" applyAlignment="1">
      <alignment horizontal="center"/>
    </xf>
    <xf numFmtId="0" fontId="5" fillId="0" borderId="0" xfId="0" applyFont="1"/>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0" fillId="0" borderId="1" xfId="0" applyFill="1" applyBorder="1"/>
    <xf numFmtId="0" fontId="0" fillId="0" borderId="0" xfId="0" applyFill="1"/>
    <xf numFmtId="0" fontId="0" fillId="0" borderId="0" xfId="0" applyFont="1" applyFill="1" applyBorder="1"/>
    <xf numFmtId="0" fontId="3" fillId="0" borderId="0" xfId="0" applyFont="1"/>
    <xf numFmtId="0" fontId="6" fillId="0" borderId="0" xfId="0" applyFont="1"/>
    <xf numFmtId="0" fontId="7" fillId="0" borderId="1" xfId="0" applyFont="1" applyBorder="1"/>
    <xf numFmtId="0" fontId="0" fillId="2" borderId="1" xfId="0" applyFill="1" applyBorder="1"/>
    <xf numFmtId="0" fontId="8" fillId="0" borderId="0" xfId="0" applyFont="1" applyAlignment="1">
      <alignment wrapText="1"/>
    </xf>
    <xf numFmtId="0" fontId="9" fillId="0" borderId="0" xfId="0" applyFont="1"/>
    <xf numFmtId="0" fontId="9" fillId="0" borderId="0" xfId="0" applyFont="1" applyAlignment="1"/>
    <xf numFmtId="0" fontId="3" fillId="2" borderId="1" xfId="0" applyFont="1" applyFill="1" applyBorder="1" applyAlignment="1">
      <alignment wrapText="1"/>
    </xf>
    <xf numFmtId="0" fontId="3" fillId="2" borderId="1" xfId="0" applyFont="1" applyFill="1" applyBorder="1"/>
    <xf numFmtId="0" fontId="12" fillId="0" borderId="0" xfId="0" applyFont="1" applyAlignment="1">
      <alignment wrapText="1"/>
    </xf>
    <xf numFmtId="0" fontId="0" fillId="0" borderId="3" xfId="0" applyBorder="1" applyAlignment="1">
      <alignment horizontal="center"/>
    </xf>
    <xf numFmtId="0" fontId="3" fillId="4" borderId="1" xfId="0" applyFont="1" applyFill="1" applyBorder="1" applyAlignment="1">
      <alignment wrapText="1"/>
    </xf>
    <xf numFmtId="0" fontId="3" fillId="4" borderId="1" xfId="0" applyFont="1" applyFill="1" applyBorder="1"/>
    <xf numFmtId="0" fontId="0" fillId="4" borderId="1" xfId="0" applyFill="1" applyBorder="1"/>
    <xf numFmtId="0" fontId="0" fillId="4" borderId="1" xfId="0" applyFill="1" applyBorder="1" applyAlignment="1">
      <alignment wrapText="1"/>
    </xf>
    <xf numFmtId="0" fontId="3" fillId="4" borderId="1" xfId="0" applyFont="1" applyFill="1" applyBorder="1" applyAlignment="1"/>
    <xf numFmtId="0" fontId="0" fillId="4" borderId="1" xfId="0" applyFill="1" applyBorder="1" applyAlignment="1"/>
    <xf numFmtId="0" fontId="0" fillId="0" borderId="0" xfId="0" applyBorder="1" applyAlignment="1">
      <alignment horizontal="center" vertical="center"/>
    </xf>
    <xf numFmtId="0" fontId="0" fillId="4" borderId="0" xfId="0" applyFill="1" applyBorder="1"/>
    <xf numFmtId="0" fontId="3" fillId="2" borderId="3" xfId="0" applyFont="1" applyFill="1" applyBorder="1" applyAlignment="1">
      <alignment horizontal="center"/>
    </xf>
    <xf numFmtId="0" fontId="0" fillId="4" borderId="0" xfId="0" applyFill="1"/>
    <xf numFmtId="0" fontId="0" fillId="4" borderId="1" xfId="0" applyFill="1" applyBorder="1" applyAlignment="1">
      <alignment horizontal="center" vertical="center"/>
    </xf>
    <xf numFmtId="0" fontId="7" fillId="4" borderId="1" xfId="0" applyFont="1" applyFill="1" applyBorder="1"/>
    <xf numFmtId="0" fontId="4" fillId="0" borderId="1" xfId="0" applyFont="1" applyBorder="1" applyAlignment="1">
      <alignment horizontal="center"/>
    </xf>
    <xf numFmtId="0" fontId="4" fillId="0" borderId="3" xfId="0" applyFont="1" applyBorder="1" applyAlignment="1">
      <alignment horizontal="center"/>
    </xf>
    <xf numFmtId="0" fontId="4" fillId="0" borderId="1" xfId="0" applyFont="1" applyBorder="1"/>
    <xf numFmtId="0" fontId="4" fillId="0" borderId="0" xfId="0" applyFont="1"/>
    <xf numFmtId="0" fontId="3" fillId="0" borderId="0" xfId="0" applyFont="1" applyFill="1" applyBorder="1"/>
    <xf numFmtId="0" fontId="4" fillId="0" borderId="1" xfId="0" applyFont="1" applyBorder="1" applyAlignment="1">
      <alignment horizontal="center" vertical="center"/>
    </xf>
    <xf numFmtId="0" fontId="0" fillId="0" borderId="0" xfId="0" applyAlignment="1">
      <alignment horizontal="center"/>
    </xf>
    <xf numFmtId="0" fontId="0" fillId="2" borderId="1" xfId="0" applyFill="1" applyBorder="1" applyAlignment="1">
      <alignment wrapText="1"/>
    </xf>
    <xf numFmtId="0" fontId="7" fillId="0" borderId="0" xfId="0" applyFont="1"/>
    <xf numFmtId="14" fontId="0" fillId="0" borderId="0" xfId="0" applyNumberFormat="1"/>
    <xf numFmtId="0" fontId="7" fillId="4" borderId="1" xfId="0" applyFont="1" applyFill="1" applyBorder="1" applyAlignment="1">
      <alignment wrapText="1"/>
    </xf>
    <xf numFmtId="0" fontId="0" fillId="0" borderId="5" xfId="0" applyBorder="1"/>
    <xf numFmtId="0" fontId="0" fillId="0" borderId="6" xfId="0" applyBorder="1"/>
    <xf numFmtId="0" fontId="3" fillId="4" borderId="0" xfId="0" applyFont="1" applyFill="1" applyBorder="1"/>
    <xf numFmtId="0" fontId="0" fillId="6" borderId="0" xfId="0" applyFill="1"/>
    <xf numFmtId="0" fontId="0" fillId="5" borderId="0" xfId="0" applyFill="1"/>
    <xf numFmtId="0" fontId="0" fillId="0" borderId="1" xfId="0" applyFill="1" applyBorder="1" applyAlignment="1">
      <alignment wrapText="1"/>
    </xf>
    <xf numFmtId="0" fontId="0" fillId="0" borderId="1" xfId="0" applyBorder="1" applyAlignment="1">
      <alignment wrapText="1"/>
    </xf>
    <xf numFmtId="9" fontId="0" fillId="0" borderId="0" xfId="0" applyNumberFormat="1"/>
    <xf numFmtId="3" fontId="16" fillId="0" borderId="0" xfId="0" applyNumberFormat="1" applyFont="1" applyFill="1" applyAlignment="1">
      <alignment horizontal="center" vertical="top"/>
    </xf>
    <xf numFmtId="3" fontId="17" fillId="0" borderId="0" xfId="0" applyNumberFormat="1" applyFont="1" applyFill="1"/>
    <xf numFmtId="0" fontId="16" fillId="0" borderId="0" xfId="0" applyFont="1" applyFill="1"/>
    <xf numFmtId="0" fontId="19" fillId="0" borderId="0" xfId="0" applyFont="1" applyFill="1" applyBorder="1" applyAlignment="1"/>
    <xf numFmtId="0" fontId="19" fillId="0" borderId="0" xfId="0" applyFont="1" applyFill="1" applyBorder="1" applyAlignment="1">
      <alignment horizontal="left"/>
    </xf>
    <xf numFmtId="3" fontId="16" fillId="0" borderId="1" xfId="0" applyNumberFormat="1" applyFont="1" applyFill="1" applyBorder="1" applyAlignment="1">
      <alignment horizontal="center" vertical="top"/>
    </xf>
    <xf numFmtId="3" fontId="17" fillId="0" borderId="1" xfId="0" applyNumberFormat="1" applyFont="1" applyFill="1" applyBorder="1" applyAlignment="1">
      <alignment horizontal="center" vertical="top"/>
    </xf>
    <xf numFmtId="3" fontId="17" fillId="0" borderId="0" xfId="0" applyNumberFormat="1" applyFont="1" applyFill="1" applyAlignment="1">
      <alignment wrapText="1"/>
    </xf>
    <xf numFmtId="0" fontId="0" fillId="7" borderId="0" xfId="0" applyFill="1"/>
    <xf numFmtId="0" fontId="0" fillId="0" borderId="0" xfId="0" applyAlignment="1">
      <alignment wrapText="1"/>
    </xf>
    <xf numFmtId="0" fontId="0" fillId="0" borderId="1" xfId="0" applyBorder="1" applyAlignment="1">
      <alignment horizontal="center"/>
    </xf>
    <xf numFmtId="0" fontId="0" fillId="8" borderId="0" xfId="0" applyFill="1"/>
    <xf numFmtId="0" fontId="0" fillId="0" borderId="0" xfId="0" applyBorder="1"/>
    <xf numFmtId="0" fontId="11" fillId="0" borderId="0" xfId="0" applyFont="1"/>
    <xf numFmtId="3" fontId="21" fillId="0" borderId="1" xfId="0" applyNumberFormat="1" applyFont="1" applyFill="1" applyBorder="1" applyAlignment="1">
      <alignment horizontal="center" vertical="center" wrapText="1"/>
    </xf>
    <xf numFmtId="0" fontId="21" fillId="0" borderId="1" xfId="0" applyNumberFormat="1" applyFont="1" applyFill="1" applyBorder="1" applyAlignment="1">
      <alignment horizontal="center" vertical="top" wrapText="1"/>
    </xf>
    <xf numFmtId="0" fontId="3" fillId="0" borderId="1" xfId="0" applyFont="1" applyFill="1" applyBorder="1" applyAlignment="1">
      <alignment wrapText="1"/>
    </xf>
    <xf numFmtId="0" fontId="3" fillId="0" borderId="1" xfId="0" applyFont="1" applyFill="1" applyBorder="1"/>
    <xf numFmtId="0" fontId="3" fillId="0" borderId="3" xfId="0" applyFont="1" applyFill="1" applyBorder="1" applyAlignment="1">
      <alignment horizontal="center" wrapText="1"/>
    </xf>
    <xf numFmtId="0" fontId="0" fillId="0" borderId="10" xfId="0" applyFont="1" applyFill="1" applyBorder="1"/>
    <xf numFmtId="0" fontId="4" fillId="3" borderId="11" xfId="0" applyFont="1" applyFill="1" applyBorder="1"/>
    <xf numFmtId="0" fontId="4" fillId="3" borderId="12" xfId="0" applyFont="1" applyFill="1" applyBorder="1"/>
    <xf numFmtId="0" fontId="0" fillId="0" borderId="13" xfId="0" applyFont="1" applyFill="1" applyBorder="1"/>
    <xf numFmtId="0" fontId="0" fillId="0" borderId="14" xfId="0" applyFont="1" applyFill="1" applyBorder="1"/>
    <xf numFmtId="0" fontId="0" fillId="0" borderId="0" xfId="0" applyFill="1" applyBorder="1"/>
    <xf numFmtId="0" fontId="3" fillId="3" borderId="1" xfId="0" applyFont="1" applyFill="1" applyBorder="1"/>
    <xf numFmtId="0" fontId="0" fillId="3" borderId="1" xfId="0" applyFill="1" applyBorder="1"/>
    <xf numFmtId="0" fontId="3" fillId="3" borderId="1" xfId="0" applyFont="1" applyFill="1" applyBorder="1" applyAlignment="1">
      <alignment wrapText="1"/>
    </xf>
    <xf numFmtId="0" fontId="0" fillId="3" borderId="1" xfId="0" applyFill="1" applyBorder="1" applyAlignment="1">
      <alignment wrapText="1"/>
    </xf>
    <xf numFmtId="0" fontId="0" fillId="0" borderId="1" xfId="0" applyFont="1" applyFill="1" applyBorder="1"/>
    <xf numFmtId="0" fontId="0" fillId="0" borderId="13" xfId="0" applyFont="1" applyFill="1" applyBorder="1" applyAlignment="1">
      <alignment wrapText="1"/>
    </xf>
    <xf numFmtId="0" fontId="0" fillId="3" borderId="0" xfId="0" applyFill="1"/>
    <xf numFmtId="0" fontId="4" fillId="3" borderId="0" xfId="0" applyFont="1" applyFill="1"/>
    <xf numFmtId="0" fontId="0" fillId="0" borderId="0" xfId="0" applyBorder="1" applyAlignment="1">
      <alignment horizontal="center"/>
    </xf>
    <xf numFmtId="0" fontId="4" fillId="0" borderId="0" xfId="0" applyFont="1" applyBorder="1" applyAlignment="1">
      <alignment horizontal="center"/>
    </xf>
    <xf numFmtId="0" fontId="3" fillId="4" borderId="0" xfId="0" applyFont="1" applyFill="1" applyBorder="1" applyAlignment="1">
      <alignment wrapText="1"/>
    </xf>
    <xf numFmtId="0" fontId="0" fillId="4" borderId="0" xfId="0" applyFill="1" applyBorder="1" applyAlignment="1">
      <alignment wrapText="1"/>
    </xf>
    <xf numFmtId="2" fontId="0" fillId="0" borderId="1" xfId="0" applyNumberFormat="1" applyBorder="1"/>
    <xf numFmtId="0" fontId="0" fillId="0" borderId="0" xfId="0" applyFont="1" applyFill="1" applyBorder="1" applyAlignment="1">
      <alignment horizontal="right"/>
    </xf>
    <xf numFmtId="0" fontId="0" fillId="0" borderId="0" xfId="0" applyAlignment="1">
      <alignment horizontal="right"/>
    </xf>
    <xf numFmtId="0" fontId="4" fillId="0" borderId="0" xfId="0" applyFont="1" applyAlignment="1">
      <alignment horizontal="right"/>
    </xf>
    <xf numFmtId="0" fontId="3" fillId="0" borderId="0" xfId="0" applyFont="1" applyFill="1" applyBorder="1" applyAlignment="1">
      <alignment horizontal="right"/>
    </xf>
    <xf numFmtId="0" fontId="0" fillId="0" borderId="0" xfId="0" applyFill="1" applyBorder="1" applyAlignment="1">
      <alignment horizontal="right"/>
    </xf>
    <xf numFmtId="0" fontId="0" fillId="0" borderId="0" xfId="0" applyBorder="1" applyAlignment="1">
      <alignment horizontal="right"/>
    </xf>
    <xf numFmtId="0" fontId="4" fillId="0" borderId="0" xfId="0" applyFont="1" applyBorder="1" applyAlignment="1">
      <alignment horizontal="right"/>
    </xf>
    <xf numFmtId="0" fontId="3" fillId="0" borderId="0" xfId="0" applyFont="1" applyFill="1" applyBorder="1" applyAlignment="1">
      <alignment horizontal="center"/>
    </xf>
    <xf numFmtId="0" fontId="4" fillId="0" borderId="1" xfId="0" applyFont="1" applyBorder="1" applyAlignment="1"/>
    <xf numFmtId="0" fontId="0" fillId="0" borderId="0" xfId="0" applyFont="1" applyBorder="1" applyAlignment="1"/>
    <xf numFmtId="0" fontId="4" fillId="0" borderId="0" xfId="0" applyFont="1" applyBorder="1" applyAlignment="1"/>
    <xf numFmtId="0" fontId="4" fillId="0" borderId="0" xfId="0" applyFont="1" applyAlignment="1"/>
    <xf numFmtId="0" fontId="0" fillId="0" borderId="0" xfId="0" applyFont="1" applyFill="1" applyBorder="1" applyAlignment="1">
      <alignment horizontal="left"/>
    </xf>
    <xf numFmtId="0" fontId="4" fillId="4" borderId="1" xfId="0" applyFont="1" applyFill="1" applyBorder="1"/>
    <xf numFmtId="0" fontId="0" fillId="0" borderId="4" xfId="0" applyFill="1" applyBorder="1"/>
    <xf numFmtId="4" fontId="16" fillId="0" borderId="0" xfId="0" applyNumberFormat="1" applyFont="1" applyFill="1" applyAlignment="1">
      <alignment vertical="center"/>
    </xf>
    <xf numFmtId="4" fontId="21" fillId="0" borderId="1" xfId="0" applyNumberFormat="1" applyFont="1" applyFill="1" applyBorder="1" applyAlignment="1">
      <alignment horizontal="center" vertical="center" wrapText="1"/>
    </xf>
    <xf numFmtId="4" fontId="18" fillId="0" borderId="1" xfId="0" applyNumberFormat="1" applyFont="1" applyFill="1" applyBorder="1" applyAlignment="1">
      <alignment vertical="center"/>
    </xf>
    <xf numFmtId="4" fontId="19" fillId="0" borderId="1" xfId="0" applyNumberFormat="1" applyFont="1" applyFill="1" applyBorder="1" applyAlignment="1">
      <alignment vertical="center"/>
    </xf>
    <xf numFmtId="4" fontId="16" fillId="0" borderId="0" xfId="0" applyNumberFormat="1" applyFont="1" applyFill="1" applyAlignment="1">
      <alignment horizontal="left" vertical="center"/>
    </xf>
    <xf numFmtId="4" fontId="17" fillId="0" borderId="0" xfId="0" applyNumberFormat="1" applyFont="1" applyFill="1" applyAlignment="1">
      <alignment horizontal="left" vertical="center"/>
    </xf>
    <xf numFmtId="4" fontId="21" fillId="0" borderId="1" xfId="0" applyNumberFormat="1" applyFont="1" applyFill="1" applyBorder="1" applyAlignment="1">
      <alignment horizontal="left" vertical="center" wrapText="1"/>
    </xf>
    <xf numFmtId="0" fontId="0" fillId="10" borderId="1" xfId="0" applyFill="1" applyBorder="1" applyAlignment="1">
      <alignment horizontal="right"/>
    </xf>
    <xf numFmtId="0" fontId="0" fillId="10" borderId="1" xfId="0" applyFill="1" applyBorder="1"/>
    <xf numFmtId="3" fontId="16" fillId="0" borderId="0" xfId="0" applyNumberFormat="1" applyFont="1" applyFill="1" applyAlignment="1">
      <alignment vertical="center"/>
    </xf>
    <xf numFmtId="3" fontId="18" fillId="0" borderId="1" xfId="0" applyNumberFormat="1" applyFont="1" applyFill="1" applyBorder="1" applyAlignment="1">
      <alignment vertical="center"/>
    </xf>
    <xf numFmtId="3" fontId="19" fillId="0" borderId="1" xfId="0" applyNumberFormat="1" applyFont="1" applyFill="1" applyBorder="1" applyAlignment="1">
      <alignment vertical="center"/>
    </xf>
    <xf numFmtId="0" fontId="16" fillId="0" borderId="1" xfId="0" applyFont="1" applyBorder="1"/>
    <xf numFmtId="0" fontId="0" fillId="0" borderId="1" xfId="0" applyBorder="1" applyAlignment="1">
      <alignment horizontal="center"/>
    </xf>
    <xf numFmtId="0" fontId="0" fillId="0" borderId="1" xfId="0" applyBorder="1" applyAlignment="1">
      <alignment vertical="center"/>
    </xf>
    <xf numFmtId="0" fontId="0" fillId="0" borderId="1" xfId="0" applyFill="1" applyBorder="1" applyAlignment="1">
      <alignment horizontal="right"/>
    </xf>
    <xf numFmtId="0" fontId="0" fillId="0" borderId="3" xfId="0" applyFill="1" applyBorder="1" applyAlignment="1">
      <alignment wrapText="1"/>
    </xf>
    <xf numFmtId="0" fontId="7" fillId="0" borderId="1" xfId="0" applyFont="1" applyFill="1" applyBorder="1" applyAlignment="1">
      <alignment wrapText="1"/>
    </xf>
    <xf numFmtId="0" fontId="7" fillId="0" borderId="1" xfId="0" applyFont="1" applyFill="1" applyBorder="1"/>
    <xf numFmtId="0" fontId="0" fillId="0" borderId="1" xfId="0" applyFont="1" applyBorder="1"/>
    <xf numFmtId="0" fontId="16" fillId="0" borderId="1" xfId="0" applyFont="1" applyBorder="1" applyAlignment="1">
      <alignment vertical="center" wrapText="1"/>
    </xf>
    <xf numFmtId="0" fontId="16" fillId="0" borderId="1" xfId="0" applyFont="1" applyFill="1" applyBorder="1" applyAlignment="1">
      <alignment vertical="center" wrapText="1"/>
    </xf>
    <xf numFmtId="0" fontId="9" fillId="0" borderId="1" xfId="0" applyFont="1" applyBorder="1"/>
    <xf numFmtId="0" fontId="5" fillId="0" borderId="1" xfId="0" applyFont="1" applyFill="1" applyBorder="1"/>
    <xf numFmtId="0" fontId="5" fillId="0" borderId="0" xfId="0" applyFont="1" applyAlignment="1">
      <alignment wrapText="1"/>
    </xf>
    <xf numFmtId="0" fontId="5" fillId="0" borderId="1" xfId="0" applyFont="1" applyBorder="1" applyAlignment="1">
      <alignment horizontal="justify" vertical="center" wrapText="1"/>
    </xf>
    <xf numFmtId="0" fontId="5" fillId="0" borderId="1" xfId="0" applyFont="1" applyBorder="1" applyAlignment="1">
      <alignment horizontal="justify" vertical="center"/>
    </xf>
    <xf numFmtId="0" fontId="5" fillId="0" borderId="1" xfId="0" applyFont="1" applyBorder="1" applyAlignment="1">
      <alignment horizontal="right" vertical="center" wrapText="1"/>
    </xf>
    <xf numFmtId="0" fontId="5" fillId="0" borderId="1" xfId="0" applyFont="1" applyBorder="1" applyAlignment="1">
      <alignment wrapText="1"/>
    </xf>
    <xf numFmtId="0" fontId="0" fillId="0" borderId="1" xfId="0" applyFill="1" applyBorder="1" applyAlignment="1">
      <alignment horizontal="center" vertical="center"/>
    </xf>
    <xf numFmtId="0" fontId="16" fillId="0" borderId="0" xfId="0" applyFont="1" applyAlignment="1">
      <alignment wrapText="1"/>
    </xf>
    <xf numFmtId="0" fontId="16" fillId="0" borderId="1" xfId="0" applyFont="1" applyBorder="1" applyAlignment="1">
      <alignment wrapText="1"/>
    </xf>
    <xf numFmtId="0" fontId="22" fillId="0" borderId="0" xfId="0" applyFont="1"/>
    <xf numFmtId="0" fontId="22" fillId="0" borderId="1" xfId="0" applyFont="1" applyBorder="1"/>
    <xf numFmtId="0" fontId="4" fillId="0" borderId="2" xfId="0" applyFont="1" applyBorder="1" applyAlignment="1">
      <alignment vertical="center"/>
    </xf>
    <xf numFmtId="0" fontId="4" fillId="0" borderId="2" xfId="0" applyFont="1" applyBorder="1" applyAlignment="1">
      <alignment horizontal="center" wrapText="1"/>
    </xf>
    <xf numFmtId="0" fontId="4" fillId="0" borderId="2" xfId="0" applyFont="1" applyBorder="1" applyAlignment="1">
      <alignment wrapText="1"/>
    </xf>
    <xf numFmtId="0" fontId="22" fillId="0" borderId="1" xfId="0" applyFont="1" applyBorder="1" applyAlignment="1">
      <alignment horizontal="justify" vertical="center" wrapText="1"/>
    </xf>
    <xf numFmtId="0" fontId="23" fillId="0" borderId="1" xfId="0" applyFont="1" applyBorder="1" applyAlignment="1">
      <alignment horizontal="justify" vertical="center" wrapText="1"/>
    </xf>
    <xf numFmtId="0" fontId="21" fillId="0" borderId="1" xfId="0" applyFont="1" applyBorder="1"/>
    <xf numFmtId="0" fontId="22" fillId="0" borderId="1" xfId="0" applyFont="1" applyFill="1" applyBorder="1" applyAlignment="1">
      <alignment horizontal="justify" vertical="center" wrapText="1"/>
    </xf>
    <xf numFmtId="0" fontId="24" fillId="0" borderId="0" xfId="0" applyFont="1" applyFill="1"/>
    <xf numFmtId="0" fontId="25" fillId="0" borderId="0" xfId="0" applyFont="1" applyFill="1"/>
    <xf numFmtId="0" fontId="24" fillId="0" borderId="0" xfId="0" applyFont="1" applyFill="1" applyBorder="1" applyAlignment="1"/>
    <xf numFmtId="0" fontId="24" fillId="0" borderId="17" xfId="0" quotePrefix="1" applyFont="1" applyFill="1" applyBorder="1" applyAlignment="1">
      <alignment horizontal="right"/>
    </xf>
    <xf numFmtId="0" fontId="24" fillId="0" borderId="17" xfId="0" applyFont="1" applyFill="1" applyBorder="1"/>
    <xf numFmtId="0" fontId="24" fillId="0" borderId="0" xfId="0" applyFont="1" applyFill="1" applyBorder="1" applyAlignment="1">
      <alignment horizontal="center"/>
    </xf>
    <xf numFmtId="0" fontId="24" fillId="0" borderId="15" xfId="0" applyFont="1" applyFill="1" applyBorder="1"/>
    <xf numFmtId="0" fontId="24" fillId="0" borderId="15" xfId="0" applyFont="1" applyFill="1" applyBorder="1" applyAlignment="1">
      <alignment horizontal="center"/>
    </xf>
    <xf numFmtId="0" fontId="24" fillId="0" borderId="4" xfId="0" applyFont="1" applyFill="1" applyBorder="1"/>
    <xf numFmtId="0" fontId="27" fillId="0" borderId="0" xfId="0" applyFont="1" applyFill="1" applyBorder="1"/>
    <xf numFmtId="0" fontId="24" fillId="0" borderId="0" xfId="0" applyFont="1" applyFill="1" applyBorder="1"/>
    <xf numFmtId="0" fontId="28" fillId="0" borderId="15" xfId="0" applyFont="1" applyFill="1" applyBorder="1"/>
    <xf numFmtId="0" fontId="24" fillId="0" borderId="21" xfId="0" applyFont="1" applyFill="1" applyBorder="1" applyAlignment="1">
      <alignment horizontal="left"/>
    </xf>
    <xf numFmtId="0" fontId="30" fillId="0" borderId="0" xfId="0" applyFont="1" applyFill="1"/>
    <xf numFmtId="0" fontId="20" fillId="0" borderId="21" xfId="0" applyFont="1" applyFill="1" applyBorder="1" applyAlignment="1">
      <alignment horizontal="left"/>
    </xf>
    <xf numFmtId="0" fontId="24" fillId="0" borderId="15" xfId="0" applyFont="1" applyFill="1" applyBorder="1" applyAlignment="1">
      <alignment wrapText="1"/>
    </xf>
    <xf numFmtId="0" fontId="28" fillId="0" borderId="15" xfId="0" applyFont="1" applyFill="1" applyBorder="1" applyAlignment="1">
      <alignment horizontal="left"/>
    </xf>
    <xf numFmtId="0" fontId="26" fillId="0" borderId="0" xfId="0" applyFont="1" applyFill="1" applyBorder="1" applyAlignment="1">
      <alignment horizontal="center"/>
    </xf>
    <xf numFmtId="0" fontId="26" fillId="0" borderId="0" xfId="0" applyFont="1" applyFill="1" applyBorder="1"/>
    <xf numFmtId="0" fontId="32" fillId="0" borderId="15" xfId="0" applyFont="1" applyFill="1" applyBorder="1" applyAlignment="1">
      <alignment horizontal="left"/>
    </xf>
    <xf numFmtId="0" fontId="24" fillId="0" borderId="21" xfId="0" applyFont="1" applyFill="1" applyBorder="1"/>
    <xf numFmtId="0" fontId="27" fillId="0" borderId="15" xfId="0" applyFont="1" applyFill="1" applyBorder="1" applyAlignment="1">
      <alignment wrapText="1"/>
    </xf>
    <xf numFmtId="0" fontId="27" fillId="0" borderId="21" xfId="0" applyFont="1" applyFill="1" applyBorder="1"/>
    <xf numFmtId="0" fontId="27" fillId="0" borderId="15" xfId="0" applyFont="1" applyFill="1" applyBorder="1" applyAlignment="1">
      <alignment horizontal="left"/>
    </xf>
    <xf numFmtId="0" fontId="27" fillId="0" borderId="21" xfId="0" applyFont="1" applyFill="1" applyBorder="1" applyAlignment="1">
      <alignment horizontal="left" wrapText="1"/>
    </xf>
    <xf numFmtId="0" fontId="27" fillId="0" borderId="0" xfId="0" applyFont="1" applyFill="1" applyBorder="1" applyAlignment="1">
      <alignment horizontal="left" wrapText="1"/>
    </xf>
    <xf numFmtId="0" fontId="27" fillId="0" borderId="15" xfId="0" applyFont="1" applyFill="1" applyBorder="1" applyAlignment="1">
      <alignment horizontal="left" wrapText="1"/>
    </xf>
    <xf numFmtId="0" fontId="31" fillId="0" borderId="0" xfId="0" applyFont="1" applyFill="1" applyBorder="1"/>
    <xf numFmtId="0" fontId="20" fillId="0" borderId="0" xfId="0" applyFont="1" applyFill="1" applyBorder="1"/>
    <xf numFmtId="0" fontId="33" fillId="0" borderId="0" xfId="0" applyFont="1" applyFill="1" applyAlignment="1">
      <alignment horizontal="center"/>
    </xf>
    <xf numFmtId="0" fontId="26" fillId="0" borderId="21" xfId="0" applyFont="1" applyFill="1" applyBorder="1"/>
    <xf numFmtId="0" fontId="24" fillId="0" borderId="1" xfId="0" applyFont="1" applyFill="1" applyBorder="1" applyAlignment="1">
      <alignment horizontal="center"/>
    </xf>
    <xf numFmtId="0" fontId="24" fillId="0" borderId="1" xfId="0" applyFont="1" applyFill="1" applyBorder="1"/>
    <xf numFmtId="0" fontId="24" fillId="0" borderId="9" xfId="0" applyFont="1" applyFill="1" applyBorder="1"/>
    <xf numFmtId="0" fontId="24" fillId="0" borderId="7" xfId="0" applyFont="1" applyFill="1" applyBorder="1" applyAlignment="1">
      <alignment horizontal="center"/>
    </xf>
    <xf numFmtId="0" fontId="26" fillId="0" borderId="1" xfId="0" applyFont="1" applyFill="1" applyBorder="1" applyAlignment="1">
      <alignment horizontal="center"/>
    </xf>
    <xf numFmtId="0" fontId="26" fillId="0" borderId="1" xfId="0" quotePrefix="1" applyFont="1" applyFill="1" applyBorder="1" applyAlignment="1">
      <alignment horizontal="center"/>
    </xf>
    <xf numFmtId="0" fontId="20" fillId="0" borderId="1" xfId="0" applyFont="1" applyFill="1" applyBorder="1" applyAlignment="1">
      <alignment horizontal="center"/>
    </xf>
    <xf numFmtId="0" fontId="24" fillId="0" borderId="1" xfId="0" applyFont="1" applyFill="1" applyBorder="1" applyAlignment="1">
      <alignment horizontal="left"/>
    </xf>
    <xf numFmtId="49" fontId="20" fillId="0" borderId="1" xfId="0" applyNumberFormat="1" applyFont="1" applyFill="1" applyBorder="1" applyAlignment="1">
      <alignment horizontal="center"/>
    </xf>
    <xf numFmtId="0" fontId="24" fillId="0" borderId="8" xfId="0" applyFont="1" applyFill="1" applyBorder="1" applyAlignment="1">
      <alignment horizontal="left"/>
    </xf>
    <xf numFmtId="0" fontId="27" fillId="0" borderId="17" xfId="0" applyFont="1" applyFill="1" applyBorder="1"/>
    <xf numFmtId="0" fontId="24" fillId="0" borderId="16" xfId="0" applyFont="1" applyFill="1" applyBorder="1"/>
    <xf numFmtId="0" fontId="20" fillId="0" borderId="8" xfId="0" applyFont="1" applyFill="1" applyBorder="1" applyAlignment="1">
      <alignment horizontal="left"/>
    </xf>
    <xf numFmtId="0" fontId="24" fillId="0" borderId="7" xfId="0" applyFont="1" applyFill="1" applyBorder="1"/>
    <xf numFmtId="0" fontId="32" fillId="0" borderId="9" xfId="0" applyFont="1" applyFill="1" applyBorder="1" applyAlignment="1">
      <alignment horizontal="left"/>
    </xf>
    <xf numFmtId="0" fontId="24" fillId="0" borderId="7" xfId="0" applyFont="1" applyFill="1" applyBorder="1" applyAlignment="1">
      <alignment horizontal="left"/>
    </xf>
    <xf numFmtId="0" fontId="27" fillId="0" borderId="9" xfId="0" applyFont="1" applyFill="1" applyBorder="1" applyAlignment="1">
      <alignment wrapText="1"/>
    </xf>
    <xf numFmtId="0" fontId="24" fillId="0" borderId="18" xfId="0" applyFont="1" applyFill="1" applyBorder="1"/>
    <xf numFmtId="0" fontId="24" fillId="0" borderId="19" xfId="0" applyFont="1" applyFill="1" applyBorder="1"/>
    <xf numFmtId="0" fontId="31" fillId="0" borderId="19" xfId="0" applyFont="1" applyFill="1" applyBorder="1"/>
    <xf numFmtId="0" fontId="24" fillId="0" borderId="22" xfId="0" applyFont="1" applyFill="1" applyBorder="1"/>
    <xf numFmtId="0" fontId="31" fillId="0" borderId="17" xfId="0" applyFont="1" applyFill="1" applyBorder="1"/>
    <xf numFmtId="3" fontId="37" fillId="0" borderId="9" xfId="0" applyNumberFormat="1" applyFont="1" applyFill="1" applyBorder="1" applyAlignment="1">
      <alignment horizontal="center" vertical="top"/>
    </xf>
    <xf numFmtId="49" fontId="26" fillId="0" borderId="0" xfId="0" applyNumberFormat="1" applyFont="1" applyFill="1" applyBorder="1" applyAlignment="1">
      <alignment horizontal="left" vertical="center" wrapText="1"/>
    </xf>
    <xf numFmtId="49" fontId="33" fillId="0" borderId="0" xfId="0" applyNumberFormat="1" applyFont="1" applyFill="1" applyBorder="1" applyAlignment="1">
      <alignment horizontal="left" vertical="center" wrapText="1"/>
    </xf>
    <xf numFmtId="0" fontId="24" fillId="0" borderId="18" xfId="0" applyFont="1" applyFill="1" applyBorder="1" applyAlignment="1">
      <alignment vertical="top"/>
    </xf>
    <xf numFmtId="0" fontId="24" fillId="0" borderId="19" xfId="0" applyFont="1" applyFill="1" applyBorder="1" applyAlignment="1">
      <alignment vertical="top"/>
    </xf>
    <xf numFmtId="0" fontId="24" fillId="0" borderId="22" xfId="0" applyFont="1" applyFill="1" applyBorder="1" applyAlignment="1">
      <alignment vertical="top"/>
    </xf>
    <xf numFmtId="0" fontId="24" fillId="0" borderId="17" xfId="0" applyFont="1" applyFill="1" applyBorder="1" applyAlignment="1">
      <alignment vertical="top"/>
    </xf>
    <xf numFmtId="2" fontId="0" fillId="8" borderId="1" xfId="0" applyNumberFormat="1" applyFill="1" applyBorder="1"/>
    <xf numFmtId="0" fontId="4" fillId="0" borderId="1" xfId="0" applyFont="1" applyBorder="1" applyAlignment="1">
      <alignment horizontal="center" vertical="center" wrapText="1"/>
    </xf>
    <xf numFmtId="0" fontId="0" fillId="0" borderId="1" xfId="0" applyFill="1" applyBorder="1" applyAlignment="1">
      <alignment vertical="center"/>
    </xf>
    <xf numFmtId="0" fontId="24" fillId="0" borderId="3" xfId="0" applyFont="1" applyFill="1" applyBorder="1" applyAlignment="1">
      <alignment horizontal="center"/>
    </xf>
    <xf numFmtId="0" fontId="24" fillId="0" borderId="18" xfId="0" quotePrefix="1" applyFont="1" applyFill="1" applyBorder="1" applyAlignment="1">
      <alignment horizontal="center"/>
    </xf>
    <xf numFmtId="0" fontId="24" fillId="0" borderId="2" xfId="0" quotePrefix="1" applyFont="1" applyFill="1" applyBorder="1" applyAlignment="1">
      <alignment horizontal="center"/>
    </xf>
    <xf numFmtId="0" fontId="24" fillId="0" borderId="21" xfId="0" applyFont="1" applyFill="1" applyBorder="1" applyAlignment="1">
      <alignment horizontal="center"/>
    </xf>
    <xf numFmtId="0" fontId="24" fillId="0" borderId="3" xfId="0" applyFont="1" applyFill="1" applyBorder="1"/>
    <xf numFmtId="0" fontId="20" fillId="0" borderId="15" xfId="0" applyFont="1" applyFill="1" applyBorder="1" applyAlignment="1">
      <alignment wrapText="1"/>
    </xf>
    <xf numFmtId="0" fontId="27" fillId="0" borderId="18" xfId="0" applyFont="1" applyFill="1" applyBorder="1"/>
    <xf numFmtId="0" fontId="27" fillId="0" borderId="19" xfId="0" applyFont="1" applyFill="1" applyBorder="1"/>
    <xf numFmtId="0" fontId="27" fillId="0" borderId="0" xfId="0" applyFont="1" applyFill="1"/>
    <xf numFmtId="0" fontId="27" fillId="0" borderId="22" xfId="0" applyFont="1" applyFill="1" applyBorder="1"/>
    <xf numFmtId="0" fontId="33" fillId="0" borderId="19" xfId="0" applyFont="1" applyFill="1" applyBorder="1"/>
    <xf numFmtId="0" fontId="33" fillId="0" borderId="17" xfId="0" applyFont="1" applyFill="1" applyBorder="1"/>
    <xf numFmtId="0" fontId="24" fillId="0" borderId="20" xfId="0" applyFont="1" applyFill="1" applyBorder="1" applyAlignment="1">
      <alignment wrapText="1"/>
    </xf>
    <xf numFmtId="0" fontId="24" fillId="0" borderId="16" xfId="0" applyFont="1" applyFill="1" applyBorder="1" applyAlignment="1">
      <alignment wrapText="1"/>
    </xf>
    <xf numFmtId="0" fontId="20" fillId="0" borderId="19" xfId="0" applyFont="1" applyFill="1" applyBorder="1"/>
    <xf numFmtId="0" fontId="20" fillId="0" borderId="17" xfId="0" applyFont="1" applyFill="1" applyBorder="1"/>
    <xf numFmtId="0" fontId="33" fillId="0" borderId="18" xfId="0" applyFont="1" applyFill="1" applyBorder="1"/>
    <xf numFmtId="0" fontId="33" fillId="0" borderId="0" xfId="0" applyFont="1" applyFill="1"/>
    <xf numFmtId="0" fontId="33" fillId="0" borderId="22" xfId="0" applyFont="1" applyFill="1" applyBorder="1"/>
    <xf numFmtId="0" fontId="33" fillId="0" borderId="21" xfId="0" applyFont="1" applyFill="1" applyBorder="1"/>
    <xf numFmtId="0" fontId="33" fillId="0" borderId="0" xfId="0" applyFont="1" applyFill="1" applyBorder="1"/>
    <xf numFmtId="0" fontId="33" fillId="0" borderId="0" xfId="0" applyFont="1" applyFill="1" applyBorder="1" applyAlignment="1">
      <alignment wrapText="1"/>
    </xf>
    <xf numFmtId="49" fontId="33" fillId="0" borderId="0" xfId="0" applyNumberFormat="1" applyFont="1" applyFill="1" applyAlignment="1">
      <alignment horizontal="center"/>
    </xf>
    <xf numFmtId="0" fontId="26" fillId="0" borderId="0" xfId="0" applyFont="1" applyFill="1" applyBorder="1" applyAlignment="1">
      <alignment wrapText="1"/>
    </xf>
    <xf numFmtId="49" fontId="26" fillId="0" borderId="0" xfId="0" applyNumberFormat="1" applyFont="1" applyFill="1" applyAlignment="1">
      <alignment horizontal="center"/>
    </xf>
    <xf numFmtId="0" fontId="26" fillId="0" borderId="0" xfId="0" applyFont="1" applyFill="1"/>
    <xf numFmtId="49" fontId="26" fillId="0" borderId="0" xfId="0" applyNumberFormat="1" applyFont="1" applyFill="1" applyBorder="1" applyAlignment="1">
      <alignment horizontal="left" vertical="center"/>
    </xf>
    <xf numFmtId="49" fontId="33" fillId="0" borderId="0" xfId="0" applyNumberFormat="1" applyFont="1" applyFill="1" applyBorder="1" applyAlignment="1">
      <alignment horizontal="left" vertical="center"/>
    </xf>
    <xf numFmtId="0" fontId="35" fillId="0" borderId="21" xfId="0" applyFont="1" applyFill="1" applyBorder="1"/>
    <xf numFmtId="0" fontId="35" fillId="0" borderId="0" xfId="0" applyFont="1" applyFill="1" applyBorder="1"/>
    <xf numFmtId="0" fontId="33" fillId="0" borderId="0" xfId="0" applyFont="1" applyFill="1" applyBorder="1" applyAlignment="1">
      <alignment horizontal="left" vertical="center" wrapText="1"/>
    </xf>
    <xf numFmtId="0" fontId="35" fillId="0" borderId="0" xfId="0" applyFont="1" applyFill="1"/>
    <xf numFmtId="0" fontId="34" fillId="0" borderId="18" xfId="0" applyFont="1" applyFill="1" applyBorder="1"/>
    <xf numFmtId="0" fontId="34" fillId="0" borderId="19" xfId="0" applyFont="1" applyFill="1" applyBorder="1"/>
    <xf numFmtId="0" fontId="34" fillId="0" borderId="0" xfId="0" applyFont="1" applyFill="1"/>
    <xf numFmtId="0" fontId="34" fillId="0" borderId="22" xfId="0" applyFont="1" applyFill="1" applyBorder="1"/>
    <xf numFmtId="0" fontId="34" fillId="0" borderId="17" xfId="0" applyFont="1" applyFill="1" applyBorder="1"/>
    <xf numFmtId="0" fontId="34" fillId="0" borderId="21" xfId="0" applyFont="1" applyFill="1" applyBorder="1"/>
    <xf numFmtId="0" fontId="34" fillId="0" borderId="0" xfId="0" applyFont="1" applyFill="1" applyBorder="1"/>
    <xf numFmtId="0" fontId="26" fillId="0" borderId="0" xfId="0" quotePrefix="1" applyNumberFormat="1" applyFont="1" applyFill="1" applyBorder="1" applyAlignment="1">
      <alignment horizontal="center" vertical="center"/>
    </xf>
    <xf numFmtId="0" fontId="33" fillId="0" borderId="0" xfId="0" applyFont="1" applyFill="1" applyBorder="1" applyAlignment="1">
      <alignment horizontal="center" vertical="center"/>
    </xf>
    <xf numFmtId="0" fontId="26" fillId="0" borderId="0" xfId="0" applyFont="1" applyFill="1" applyBorder="1" applyAlignment="1">
      <alignment vertical="center" wrapText="1"/>
    </xf>
    <xf numFmtId="49" fontId="26" fillId="0" borderId="0" xfId="0" applyNumberFormat="1" applyFont="1" applyFill="1" applyBorder="1" applyAlignment="1">
      <alignment horizontal="center" vertical="center"/>
    </xf>
    <xf numFmtId="49" fontId="26" fillId="0" borderId="20" xfId="0" applyNumberFormat="1" applyFont="1" applyFill="1" applyBorder="1" applyAlignment="1">
      <alignment horizontal="left" vertical="center" wrapText="1"/>
    </xf>
    <xf numFmtId="0" fontId="24" fillId="0" borderId="1" xfId="0" applyFont="1" applyFill="1" applyBorder="1" applyAlignment="1">
      <alignment horizontal="right"/>
    </xf>
    <xf numFmtId="0" fontId="24" fillId="0" borderId="15" xfId="0" applyFont="1" applyFill="1" applyBorder="1" applyAlignment="1">
      <alignment horizontal="right"/>
    </xf>
    <xf numFmtId="0" fontId="26" fillId="0" borderId="1" xfId="0" applyFont="1" applyFill="1" applyBorder="1" applyAlignment="1">
      <alignment horizontal="left"/>
    </xf>
    <xf numFmtId="0" fontId="26" fillId="0" borderId="1" xfId="0" applyFont="1" applyFill="1" applyBorder="1" applyAlignment="1">
      <alignment horizontal="right"/>
    </xf>
    <xf numFmtId="0" fontId="26" fillId="0" borderId="1" xfId="0" applyFont="1" applyFill="1" applyBorder="1"/>
    <xf numFmtId="0" fontId="26" fillId="0" borderId="21" xfId="0" applyFont="1" applyFill="1" applyBorder="1" applyAlignment="1">
      <alignment horizontal="left"/>
    </xf>
    <xf numFmtId="0" fontId="26" fillId="0" borderId="15" xfId="0" applyFont="1" applyFill="1" applyBorder="1"/>
    <xf numFmtId="0" fontId="0" fillId="0" borderId="0" xfId="0" applyBorder="1" applyAlignment="1">
      <alignment wrapText="1"/>
    </xf>
    <xf numFmtId="0" fontId="0" fillId="0" borderId="0" xfId="0" applyFill="1" applyAlignment="1">
      <alignment wrapText="1"/>
    </xf>
    <xf numFmtId="0" fontId="1" fillId="0" borderId="0" xfId="0" applyFont="1" applyFill="1"/>
    <xf numFmtId="0" fontId="4" fillId="0" borderId="1" xfId="0" applyFont="1" applyFill="1" applyBorder="1" applyAlignment="1">
      <alignment vertical="center"/>
    </xf>
    <xf numFmtId="0" fontId="4" fillId="0" borderId="1" xfId="0" applyFont="1" applyFill="1" applyBorder="1" applyAlignment="1">
      <alignment horizontal="center" wrapText="1"/>
    </xf>
    <xf numFmtId="0" fontId="4" fillId="0" borderId="1" xfId="0" applyFont="1" applyFill="1" applyBorder="1" applyAlignment="1">
      <alignment wrapText="1"/>
    </xf>
    <xf numFmtId="0" fontId="5" fillId="0" borderId="1" xfId="0" applyFont="1" applyFill="1" applyBorder="1" applyAlignment="1">
      <alignment wrapText="1"/>
    </xf>
    <xf numFmtId="0" fontId="40" fillId="0" borderId="1" xfId="0" applyFont="1" applyFill="1" applyBorder="1" applyAlignment="1">
      <alignment wrapText="1"/>
    </xf>
    <xf numFmtId="0" fontId="9" fillId="0" borderId="0" xfId="0" applyFont="1" applyFill="1"/>
    <xf numFmtId="0" fontId="4" fillId="0" borderId="1" xfId="0" applyFont="1" applyFill="1" applyBorder="1" applyAlignment="1">
      <alignment vertical="center" wrapText="1"/>
    </xf>
    <xf numFmtId="0" fontId="0" fillId="0" borderId="8" xfId="0" applyFill="1" applyBorder="1"/>
    <xf numFmtId="164" fontId="0" fillId="0" borderId="1" xfId="2" applyNumberFormat="1" applyFont="1" applyFill="1" applyBorder="1"/>
    <xf numFmtId="43" fontId="0" fillId="0" borderId="1" xfId="2" applyFont="1" applyBorder="1"/>
    <xf numFmtId="43" fontId="0" fillId="0" borderId="0" xfId="2" applyFont="1"/>
    <xf numFmtId="164" fontId="0" fillId="0" borderId="1" xfId="2" applyNumberFormat="1" applyFont="1" applyBorder="1"/>
    <xf numFmtId="164" fontId="0" fillId="0" borderId="0" xfId="2" applyNumberFormat="1" applyFont="1"/>
    <xf numFmtId="0" fontId="0" fillId="11" borderId="1" xfId="0" applyFill="1" applyBorder="1"/>
    <xf numFmtId="164" fontId="0" fillId="11" borderId="1" xfId="2" applyNumberFormat="1" applyFont="1" applyFill="1" applyBorder="1"/>
    <xf numFmtId="0" fontId="0" fillId="11" borderId="0" xfId="0" applyFill="1"/>
    <xf numFmtId="164" fontId="3" fillId="0" borderId="1" xfId="2" applyNumberFormat="1" applyFont="1" applyFill="1" applyBorder="1"/>
    <xf numFmtId="164" fontId="7" fillId="0" borderId="1" xfId="2" applyNumberFormat="1" applyFont="1" applyFill="1" applyBorder="1"/>
    <xf numFmtId="43" fontId="0" fillId="0" borderId="4" xfId="2" applyFont="1" applyFill="1" applyBorder="1"/>
    <xf numFmtId="43" fontId="0" fillId="11" borderId="1" xfId="2" applyFont="1" applyFill="1" applyBorder="1"/>
    <xf numFmtId="0" fontId="0" fillId="11" borderId="1" xfId="0" applyFont="1" applyFill="1" applyBorder="1"/>
    <xf numFmtId="0" fontId="4" fillId="11" borderId="1" xfId="0" applyFont="1" applyFill="1" applyBorder="1"/>
    <xf numFmtId="43" fontId="0" fillId="0" borderId="0" xfId="0" applyNumberFormat="1"/>
    <xf numFmtId="43" fontId="3" fillId="0" borderId="1" xfId="2" applyFont="1" applyBorder="1"/>
    <xf numFmtId="43" fontId="3" fillId="0" borderId="0" xfId="2" applyFont="1"/>
    <xf numFmtId="164" fontId="0" fillId="11" borderId="0" xfId="0" applyNumberFormat="1" applyFill="1"/>
    <xf numFmtId="0" fontId="24" fillId="0" borderId="4" xfId="0" applyFont="1" applyFill="1" applyBorder="1" applyAlignment="1">
      <alignment horizontal="center"/>
    </xf>
    <xf numFmtId="0" fontId="4" fillId="0" borderId="1" xfId="0" applyFont="1" applyFill="1" applyBorder="1" applyAlignment="1">
      <alignment horizontal="center" vertical="center"/>
    </xf>
    <xf numFmtId="0" fontId="3" fillId="0" borderId="0" xfId="0" applyFont="1" applyFill="1"/>
    <xf numFmtId="0" fontId="0" fillId="0" borderId="0" xfId="0" applyFill="1" applyBorder="1" applyAlignment="1">
      <alignment horizontal="center" vertical="center"/>
    </xf>
    <xf numFmtId="0" fontId="0" fillId="0" borderId="0" xfId="0" applyFill="1" applyAlignment="1">
      <alignment horizontal="right"/>
    </xf>
    <xf numFmtId="0" fontId="3" fillId="0" borderId="4" xfId="0" applyFont="1" applyFill="1" applyBorder="1" applyAlignment="1">
      <alignment wrapText="1"/>
    </xf>
    <xf numFmtId="0" fontId="3" fillId="0" borderId="4" xfId="0" applyFont="1" applyFill="1" applyBorder="1"/>
    <xf numFmtId="43" fontId="0" fillId="0" borderId="0" xfId="0" applyNumberFormat="1" applyFill="1"/>
    <xf numFmtId="43" fontId="4" fillId="11" borderId="1" xfId="0" applyNumberFormat="1" applyFont="1" applyFill="1" applyBorder="1"/>
    <xf numFmtId="0" fontId="0" fillId="0" borderId="1" xfId="0" applyFill="1" applyBorder="1" applyAlignment="1"/>
    <xf numFmtId="0" fontId="3" fillId="0" borderId="1" xfId="0" applyFont="1" applyFill="1" applyBorder="1" applyAlignment="1"/>
    <xf numFmtId="0" fontId="42" fillId="0" borderId="0" xfId="0" applyFont="1"/>
    <xf numFmtId="0" fontId="13" fillId="0" borderId="1" xfId="0" applyFont="1" applyBorder="1" applyAlignment="1">
      <alignment vertical="center"/>
    </xf>
    <xf numFmtId="0" fontId="13" fillId="0" borderId="1" xfId="0" applyFont="1" applyBorder="1" applyAlignment="1">
      <alignment horizontal="center" wrapText="1"/>
    </xf>
    <xf numFmtId="0" fontId="13" fillId="0" borderId="1" xfId="0" applyFont="1" applyBorder="1" applyAlignment="1">
      <alignment wrapText="1"/>
    </xf>
    <xf numFmtId="0" fontId="5" fillId="0" borderId="1" xfId="0" applyFont="1" applyBorder="1" applyAlignment="1">
      <alignment horizontal="center" vertical="center"/>
    </xf>
    <xf numFmtId="0" fontId="43" fillId="4" borderId="1" xfId="0" applyFont="1" applyFill="1" applyBorder="1" applyAlignment="1">
      <alignment wrapText="1"/>
    </xf>
    <xf numFmtId="0" fontId="5" fillId="4" borderId="1" xfId="0" applyFont="1" applyFill="1" applyBorder="1"/>
    <xf numFmtId="0" fontId="5" fillId="4" borderId="1" xfId="0" applyFont="1" applyFill="1" applyBorder="1" applyAlignment="1">
      <alignment wrapText="1"/>
    </xf>
    <xf numFmtId="0" fontId="43" fillId="0" borderId="0" xfId="0" applyFont="1" applyFill="1" applyBorder="1" applyAlignment="1">
      <alignment horizontal="left" vertical="center" wrapText="1"/>
    </xf>
    <xf numFmtId="0" fontId="5" fillId="0" borderId="1" xfId="0" applyFont="1" applyBorder="1"/>
    <xf numFmtId="0" fontId="13" fillId="0" borderId="1" xfId="0" applyFont="1" applyBorder="1"/>
    <xf numFmtId="0" fontId="5" fillId="0" borderId="0" xfId="0" applyFont="1" applyBorder="1"/>
    <xf numFmtId="0" fontId="13" fillId="0" borderId="0" xfId="0" applyFont="1" applyBorder="1"/>
    <xf numFmtId="0" fontId="5" fillId="0" borderId="0" xfId="0" applyFont="1" applyBorder="1" applyAlignment="1">
      <alignment horizontal="right"/>
    </xf>
    <xf numFmtId="0" fontId="13" fillId="0" borderId="0" xfId="0" applyFont="1" applyBorder="1" applyAlignment="1">
      <alignment horizontal="right"/>
    </xf>
    <xf numFmtId="0" fontId="5" fillId="0" borderId="0" xfId="0" applyFont="1" applyAlignment="1">
      <alignment horizontal="right"/>
    </xf>
    <xf numFmtId="0" fontId="13" fillId="0" borderId="0" xfId="0" applyFont="1"/>
    <xf numFmtId="0" fontId="5" fillId="7" borderId="0" xfId="0" applyFont="1" applyFill="1"/>
    <xf numFmtId="0" fontId="13" fillId="4" borderId="1" xfId="0" applyFont="1" applyFill="1" applyBorder="1"/>
    <xf numFmtId="0" fontId="5" fillId="10" borderId="1" xfId="0" applyFont="1" applyFill="1" applyBorder="1" applyAlignment="1">
      <alignment horizontal="right"/>
    </xf>
    <xf numFmtId="0" fontId="5" fillId="10" borderId="1" xfId="0" applyFont="1" applyFill="1" applyBorder="1"/>
    <xf numFmtId="0" fontId="5" fillId="0" borderId="1" xfId="0" applyFont="1" applyFill="1" applyBorder="1" applyAlignment="1">
      <alignment horizontal="center" vertical="center"/>
    </xf>
    <xf numFmtId="0" fontId="43" fillId="0" borderId="1" xfId="0" applyFont="1" applyFill="1" applyBorder="1" applyAlignment="1">
      <alignment wrapText="1"/>
    </xf>
    <xf numFmtId="0" fontId="5" fillId="11" borderId="1" xfId="0" applyFont="1" applyFill="1" applyBorder="1"/>
    <xf numFmtId="43" fontId="3" fillId="0" borderId="4" xfId="2" applyFont="1" applyFill="1" applyBorder="1"/>
    <xf numFmtId="43" fontId="3" fillId="0" borderId="1" xfId="2" applyFont="1" applyFill="1" applyBorder="1"/>
    <xf numFmtId="43" fontId="3" fillId="0" borderId="0" xfId="2" applyFont="1" applyFill="1"/>
    <xf numFmtId="0" fontId="7" fillId="3" borderId="1" xfId="0" applyFont="1" applyFill="1" applyBorder="1"/>
    <xf numFmtId="164" fontId="0" fillId="0" borderId="0" xfId="2" applyNumberFormat="1" applyFont="1" applyFill="1"/>
    <xf numFmtId="0" fontId="20" fillId="0" borderId="1" xfId="0" applyFont="1" applyFill="1" applyBorder="1"/>
    <xf numFmtId="0" fontId="20" fillId="0" borderId="1" xfId="0" quotePrefix="1" applyFont="1" applyFill="1" applyBorder="1" applyAlignment="1">
      <alignment horizontal="center"/>
    </xf>
    <xf numFmtId="0" fontId="20" fillId="0" borderId="0" xfId="0" applyFont="1" applyFill="1"/>
    <xf numFmtId="0" fontId="20" fillId="0" borderId="0" xfId="0" applyFont="1" applyFill="1" applyAlignment="1">
      <alignment horizontal="center"/>
    </xf>
    <xf numFmtId="0" fontId="20" fillId="0" borderId="20" xfId="0" applyFont="1" applyFill="1" applyBorder="1" applyAlignment="1">
      <alignment horizontal="center"/>
    </xf>
    <xf numFmtId="49" fontId="20" fillId="0" borderId="2" xfId="0" applyNumberFormat="1" applyFont="1" applyFill="1" applyBorder="1" applyAlignment="1">
      <alignment horizontal="center"/>
    </xf>
    <xf numFmtId="0" fontId="20" fillId="0" borderId="0" xfId="0" applyFont="1" applyFill="1" applyBorder="1" applyAlignment="1">
      <alignment horizontal="center"/>
    </xf>
    <xf numFmtId="0" fontId="20" fillId="0" borderId="17" xfId="0" applyFont="1" applyFill="1" applyBorder="1" applyAlignment="1">
      <alignment horizontal="center"/>
    </xf>
    <xf numFmtId="0" fontId="20" fillId="0" borderId="1" xfId="0" applyFont="1" applyFill="1" applyBorder="1" applyAlignment="1">
      <alignment wrapText="1"/>
    </xf>
    <xf numFmtId="0" fontId="20" fillId="0" borderId="1" xfId="0" applyFont="1" applyFill="1" applyBorder="1" applyAlignment="1">
      <alignment horizontal="left"/>
    </xf>
    <xf numFmtId="0" fontId="20" fillId="0" borderId="4" xfId="0" applyFont="1" applyFill="1" applyBorder="1" applyAlignment="1">
      <alignment horizontal="left"/>
    </xf>
    <xf numFmtId="0" fontId="20" fillId="0" borderId="15" xfId="0" applyFont="1" applyFill="1" applyBorder="1" applyAlignment="1">
      <alignment horizontal="center"/>
    </xf>
    <xf numFmtId="0" fontId="20" fillId="0" borderId="4" xfId="0" applyFont="1" applyFill="1" applyBorder="1"/>
    <xf numFmtId="49" fontId="20" fillId="0" borderId="1" xfId="0" quotePrefix="1" applyNumberFormat="1" applyFont="1" applyFill="1" applyBorder="1" applyAlignment="1">
      <alignment horizontal="center"/>
    </xf>
    <xf numFmtId="0" fontId="20" fillId="0" borderId="15" xfId="0" applyFont="1" applyFill="1" applyBorder="1"/>
    <xf numFmtId="0" fontId="33" fillId="0" borderId="0" xfId="0" applyFont="1" applyFill="1" applyAlignment="1">
      <alignment horizontal="center" vertical="center"/>
    </xf>
    <xf numFmtId="0" fontId="26" fillId="0" borderId="0" xfId="0" applyFont="1" applyFill="1" applyAlignment="1">
      <alignment horizontal="center" vertical="center"/>
    </xf>
    <xf numFmtId="0" fontId="26" fillId="0" borderId="1" xfId="0" applyFont="1" applyFill="1" applyBorder="1" applyAlignment="1">
      <alignment horizontal="center" vertical="center"/>
    </xf>
    <xf numFmtId="164" fontId="26" fillId="0" borderId="1" xfId="2" applyNumberFormat="1" applyFont="1" applyFill="1" applyBorder="1"/>
    <xf numFmtId="164" fontId="24" fillId="0" borderId="1" xfId="2" applyNumberFormat="1" applyFont="1" applyFill="1" applyBorder="1"/>
    <xf numFmtId="0" fontId="0" fillId="0" borderId="0" xfId="0" applyAlignment="1">
      <alignment vertical="center"/>
    </xf>
    <xf numFmtId="43" fontId="4" fillId="0" borderId="1" xfId="2" applyFont="1" applyBorder="1" applyAlignment="1">
      <alignment horizontal="center" wrapText="1"/>
    </xf>
    <xf numFmtId="43" fontId="0" fillId="0" borderId="1" xfId="2" applyFont="1" applyFill="1" applyBorder="1"/>
    <xf numFmtId="164" fontId="4" fillId="0" borderId="1" xfId="2" applyNumberFormat="1" applyFont="1" applyBorder="1" applyAlignment="1">
      <alignment horizontal="center" wrapText="1"/>
    </xf>
    <xf numFmtId="164" fontId="0" fillId="4" borderId="1" xfId="2" applyNumberFormat="1" applyFont="1" applyFill="1" applyBorder="1"/>
    <xf numFmtId="164" fontId="4" fillId="0" borderId="1" xfId="2" applyNumberFormat="1" applyFont="1" applyBorder="1" applyAlignment="1">
      <alignment horizontal="center"/>
    </xf>
    <xf numFmtId="164" fontId="0" fillId="7" borderId="0" xfId="2" applyNumberFormat="1" applyFont="1" applyFill="1"/>
    <xf numFmtId="164" fontId="0" fillId="10" borderId="1" xfId="2" applyNumberFormat="1" applyFont="1" applyFill="1" applyBorder="1"/>
    <xf numFmtId="0" fontId="5" fillId="11" borderId="0" xfId="0" applyFont="1" applyFill="1"/>
    <xf numFmtId="164" fontId="27" fillId="0" borderId="1" xfId="2" applyNumberFormat="1" applyFont="1" applyFill="1" applyBorder="1"/>
    <xf numFmtId="164" fontId="24" fillId="0" borderId="4" xfId="2" applyNumberFormat="1" applyFont="1" applyFill="1" applyBorder="1"/>
    <xf numFmtId="164" fontId="24" fillId="0" borderId="1" xfId="2" applyNumberFormat="1" applyFont="1" applyFill="1" applyBorder="1" applyAlignment="1">
      <alignment horizontal="right"/>
    </xf>
    <xf numFmtId="164" fontId="24" fillId="0" borderId="1" xfId="2" applyNumberFormat="1" applyFont="1" applyFill="1" applyBorder="1" applyAlignment="1"/>
    <xf numFmtId="0" fontId="24" fillId="0" borderId="22" xfId="0" applyFont="1" applyFill="1" applyBorder="1" applyAlignment="1">
      <alignment horizontal="center"/>
    </xf>
    <xf numFmtId="49" fontId="24" fillId="0" borderId="3" xfId="0" applyNumberFormat="1" applyFont="1" applyFill="1" applyBorder="1" applyAlignment="1">
      <alignment horizontal="right"/>
    </xf>
    <xf numFmtId="164" fontId="24" fillId="0" borderId="15" xfId="2" applyNumberFormat="1" applyFont="1" applyFill="1" applyBorder="1" applyAlignment="1">
      <alignment horizontal="right"/>
    </xf>
    <xf numFmtId="164" fontId="24" fillId="0" borderId="15" xfId="2" applyNumberFormat="1" applyFont="1" applyFill="1" applyBorder="1" applyAlignment="1">
      <alignment horizontal="center"/>
    </xf>
    <xf numFmtId="164" fontId="4" fillId="11" borderId="1" xfId="2" applyNumberFormat="1" applyFont="1" applyFill="1" applyBorder="1" applyAlignment="1">
      <alignment horizontal="center"/>
    </xf>
    <xf numFmtId="0" fontId="24" fillId="0" borderId="4" xfId="0" applyFont="1" applyFill="1" applyBorder="1" applyAlignment="1">
      <alignment horizontal="center" vertical="center"/>
    </xf>
    <xf numFmtId="164" fontId="27" fillId="0" borderId="1" xfId="2" applyNumberFormat="1" applyFont="1" applyFill="1" applyBorder="1" applyAlignment="1">
      <alignment horizontal="right"/>
    </xf>
    <xf numFmtId="0" fontId="0" fillId="12" borderId="1" xfId="0" applyFill="1" applyBorder="1"/>
    <xf numFmtId="0" fontId="3" fillId="12" borderId="1" xfId="0" applyFont="1" applyFill="1" applyBorder="1"/>
    <xf numFmtId="0" fontId="10" fillId="0" borderId="0" xfId="0" applyFont="1"/>
    <xf numFmtId="0" fontId="0" fillId="6" borderId="1" xfId="0" applyFill="1" applyBorder="1"/>
    <xf numFmtId="164" fontId="0" fillId="0" borderId="0" xfId="0" applyNumberFormat="1" applyFill="1"/>
    <xf numFmtId="0" fontId="44" fillId="0" borderId="1" xfId="0" applyFont="1" applyBorder="1" applyAlignment="1">
      <alignment horizontal="left" vertical="top" wrapText="1"/>
    </xf>
    <xf numFmtId="0" fontId="0" fillId="0" borderId="1" xfId="0" applyBorder="1" applyAlignment="1">
      <alignment horizontal="left"/>
    </xf>
    <xf numFmtId="1" fontId="0" fillId="0" borderId="1" xfId="0" applyNumberFormat="1" applyBorder="1"/>
    <xf numFmtId="1" fontId="19" fillId="0" borderId="1" xfId="0" applyNumberFormat="1" applyFont="1" applyFill="1" applyBorder="1" applyAlignment="1">
      <alignment vertical="center"/>
    </xf>
    <xf numFmtId="1" fontId="18" fillId="0" borderId="1" xfId="0" applyNumberFormat="1" applyFont="1" applyFill="1" applyBorder="1" applyAlignment="1">
      <alignment vertical="center"/>
    </xf>
    <xf numFmtId="164" fontId="26" fillId="0" borderId="1" xfId="2" applyNumberFormat="1" applyFont="1" applyFill="1" applyBorder="1" applyAlignment="1">
      <alignment horizontal="right"/>
    </xf>
    <xf numFmtId="164" fontId="24" fillId="0" borderId="4" xfId="2" applyNumberFormat="1" applyFont="1" applyFill="1" applyBorder="1" applyAlignment="1">
      <alignment horizontal="right"/>
    </xf>
    <xf numFmtId="164" fontId="24" fillId="0" borderId="0" xfId="2" applyNumberFormat="1" applyFont="1" applyFill="1" applyBorder="1"/>
    <xf numFmtId="0" fontId="3" fillId="6" borderId="1" xfId="0" applyFont="1" applyFill="1" applyBorder="1"/>
    <xf numFmtId="4" fontId="37" fillId="0" borderId="1" xfId="0" applyNumberFormat="1" applyFont="1" applyFill="1" applyBorder="1" applyAlignment="1">
      <alignment horizontal="center" vertical="center"/>
    </xf>
    <xf numFmtId="0" fontId="20" fillId="0" borderId="4" xfId="0" applyFont="1" applyFill="1" applyBorder="1" applyAlignment="1">
      <alignment horizontal="center"/>
    </xf>
    <xf numFmtId="0" fontId="20" fillId="0" borderId="3" xfId="0" applyFont="1" applyFill="1" applyBorder="1" applyAlignment="1">
      <alignment horizontal="center"/>
    </xf>
    <xf numFmtId="0" fontId="24" fillId="0" borderId="0" xfId="0" applyFont="1" applyFill="1" applyBorder="1" applyAlignment="1">
      <alignment horizontal="left"/>
    </xf>
    <xf numFmtId="0" fontId="24" fillId="0" borderId="15" xfId="0" applyFont="1" applyFill="1" applyBorder="1" applyAlignment="1">
      <alignment horizontal="left"/>
    </xf>
    <xf numFmtId="0" fontId="26" fillId="0" borderId="0" xfId="0" applyFont="1" applyFill="1" applyAlignment="1">
      <alignment horizontal="center"/>
    </xf>
    <xf numFmtId="43" fontId="0" fillId="0" borderId="0" xfId="2" applyFont="1" applyFill="1"/>
    <xf numFmtId="43" fontId="0" fillId="0" borderId="0" xfId="2" applyFont="1" applyBorder="1"/>
    <xf numFmtId="0" fontId="0" fillId="0" borderId="2" xfId="0" applyFill="1" applyBorder="1" applyAlignment="1">
      <alignment wrapText="1"/>
    </xf>
    <xf numFmtId="0" fontId="26" fillId="0" borderId="0" xfId="0" applyFont="1" applyFill="1" applyAlignment="1">
      <alignment horizontal="center"/>
    </xf>
    <xf numFmtId="0" fontId="24" fillId="0" borderId="0" xfId="0" applyFont="1" applyFill="1" applyBorder="1" applyAlignment="1">
      <alignment horizontal="left"/>
    </xf>
    <xf numFmtId="0" fontId="24" fillId="0" borderId="15" xfId="0" applyFont="1" applyFill="1" applyBorder="1" applyAlignment="1">
      <alignment horizontal="left"/>
    </xf>
    <xf numFmtId="0" fontId="20" fillId="0" borderId="4" xfId="0" applyFont="1" applyFill="1" applyBorder="1" applyAlignment="1">
      <alignment horizontal="center"/>
    </xf>
    <xf numFmtId="0" fontId="20" fillId="0" borderId="3" xfId="0" applyFont="1" applyFill="1" applyBorder="1" applyAlignment="1">
      <alignment horizontal="center"/>
    </xf>
    <xf numFmtId="0" fontId="20" fillId="0" borderId="1" xfId="0" applyFont="1" applyFill="1" applyBorder="1" applyAlignment="1"/>
    <xf numFmtId="3" fontId="37" fillId="0" borderId="16" xfId="0" applyNumberFormat="1" applyFont="1" applyFill="1" applyBorder="1" applyAlignment="1">
      <alignment horizontal="center" vertical="top"/>
    </xf>
    <xf numFmtId="3" fontId="37" fillId="0" borderId="9" xfId="0" applyNumberFormat="1" applyFont="1" applyFill="1" applyBorder="1" applyAlignment="1">
      <alignment horizontal="center" vertical="center"/>
    </xf>
    <xf numFmtId="0" fontId="20" fillId="0" borderId="1" xfId="0" applyFont="1" applyFill="1" applyBorder="1" applyAlignment="1">
      <alignment horizontal="center" vertical="center"/>
    </xf>
    <xf numFmtId="3" fontId="26" fillId="0" borderId="9" xfId="0" applyNumberFormat="1" applyFont="1" applyFill="1" applyBorder="1" applyAlignment="1">
      <alignment horizontal="center" vertical="top"/>
    </xf>
    <xf numFmtId="3" fontId="20" fillId="0" borderId="9" xfId="0" applyNumberFormat="1" applyFont="1" applyFill="1" applyBorder="1" applyAlignment="1">
      <alignment horizontal="center" vertical="top"/>
    </xf>
    <xf numFmtId="3" fontId="26" fillId="0" borderId="9" xfId="0" applyNumberFormat="1" applyFont="1" applyFill="1" applyBorder="1" applyAlignment="1">
      <alignment horizontal="center" vertical="center"/>
    </xf>
    <xf numFmtId="3" fontId="20" fillId="0" borderId="16" xfId="0" applyNumberFormat="1" applyFont="1" applyFill="1" applyBorder="1" applyAlignment="1">
      <alignment horizontal="center" vertical="top"/>
    </xf>
    <xf numFmtId="3" fontId="20" fillId="0" borderId="9" xfId="0" applyNumberFormat="1" applyFont="1" applyFill="1" applyBorder="1" applyAlignment="1">
      <alignment horizontal="center" vertical="center"/>
    </xf>
    <xf numFmtId="0" fontId="26" fillId="3" borderId="9" xfId="0" applyFont="1" applyFill="1" applyBorder="1"/>
    <xf numFmtId="0" fontId="26" fillId="3" borderId="1" xfId="0" quotePrefix="1" applyFont="1" applyFill="1" applyBorder="1" applyAlignment="1">
      <alignment horizontal="center"/>
    </xf>
    <xf numFmtId="0" fontId="26" fillId="3" borderId="1" xfId="0" applyFont="1" applyFill="1" applyBorder="1" applyAlignment="1">
      <alignment horizontal="center"/>
    </xf>
    <xf numFmtId="0" fontId="26" fillId="3" borderId="1" xfId="0" applyFont="1" applyFill="1" applyBorder="1" applyAlignment="1">
      <alignment horizontal="right"/>
    </xf>
    <xf numFmtId="164" fontId="27" fillId="3" borderId="1" xfId="2" applyNumberFormat="1" applyFont="1" applyFill="1" applyBorder="1" applyAlignment="1">
      <alignment horizontal="right"/>
    </xf>
    <xf numFmtId="164" fontId="26" fillId="3" borderId="1" xfId="2" applyNumberFormat="1" applyFont="1" applyFill="1" applyBorder="1" applyAlignment="1">
      <alignment horizontal="right"/>
    </xf>
    <xf numFmtId="0" fontId="26" fillId="3" borderId="1" xfId="0" applyFont="1" applyFill="1" applyBorder="1"/>
    <xf numFmtId="0" fontId="24" fillId="3" borderId="15" xfId="0" applyFont="1" applyFill="1" applyBorder="1"/>
    <xf numFmtId="0" fontId="20" fillId="3" borderId="1" xfId="0" applyFont="1" applyFill="1" applyBorder="1"/>
    <xf numFmtId="0" fontId="24" fillId="3" borderId="1" xfId="0" applyFont="1" applyFill="1" applyBorder="1" applyAlignment="1">
      <alignment horizontal="center"/>
    </xf>
    <xf numFmtId="0" fontId="24" fillId="3" borderId="1" xfId="0" applyFont="1" applyFill="1" applyBorder="1" applyAlignment="1">
      <alignment horizontal="right"/>
    </xf>
    <xf numFmtId="164" fontId="24" fillId="3" borderId="1" xfId="2" applyNumberFormat="1" applyFont="1" applyFill="1" applyBorder="1" applyAlignment="1">
      <alignment horizontal="right"/>
    </xf>
    <xf numFmtId="0" fontId="28" fillId="3" borderId="15" xfId="0" applyFont="1" applyFill="1" applyBorder="1"/>
    <xf numFmtId="16" fontId="26" fillId="3" borderId="1" xfId="0" quotePrefix="1" applyNumberFormat="1" applyFont="1" applyFill="1" applyBorder="1" applyAlignment="1">
      <alignment horizontal="center"/>
    </xf>
    <xf numFmtId="0" fontId="20" fillId="3" borderId="1" xfId="0" quotePrefix="1" applyFont="1" applyFill="1" applyBorder="1" applyAlignment="1">
      <alignment horizontal="center"/>
    </xf>
    <xf numFmtId="49" fontId="24" fillId="3" borderId="15" xfId="0" applyNumberFormat="1" applyFont="1" applyFill="1" applyBorder="1" applyAlignment="1">
      <alignment wrapText="1"/>
    </xf>
    <xf numFmtId="49" fontId="20" fillId="3" borderId="1" xfId="0" applyNumberFormat="1" applyFont="1" applyFill="1" applyBorder="1" applyAlignment="1">
      <alignment wrapText="1"/>
    </xf>
    <xf numFmtId="0" fontId="29" fillId="3" borderId="15" xfId="0" applyFont="1" applyFill="1" applyBorder="1"/>
    <xf numFmtId="49" fontId="30" fillId="3" borderId="15" xfId="0" applyNumberFormat="1" applyFont="1" applyFill="1" applyBorder="1" applyAlignment="1">
      <alignment wrapText="1"/>
    </xf>
    <xf numFmtId="49" fontId="31" fillId="3" borderId="1" xfId="0" applyNumberFormat="1" applyFont="1" applyFill="1" applyBorder="1" applyAlignment="1">
      <alignment wrapText="1"/>
    </xf>
    <xf numFmtId="0" fontId="30" fillId="3" borderId="1" xfId="0" applyFont="1" applyFill="1" applyBorder="1" applyAlignment="1">
      <alignment horizontal="center"/>
    </xf>
    <xf numFmtId="0" fontId="30" fillId="3" borderId="1" xfId="0" applyFont="1" applyFill="1" applyBorder="1" applyAlignment="1">
      <alignment horizontal="right"/>
    </xf>
    <xf numFmtId="164" fontId="30" fillId="3" borderId="1" xfId="2" applyNumberFormat="1" applyFont="1" applyFill="1" applyBorder="1" applyAlignment="1">
      <alignment horizontal="right"/>
    </xf>
    <xf numFmtId="49" fontId="31" fillId="3" borderId="15" xfId="0" applyNumberFormat="1" applyFont="1" applyFill="1" applyBorder="1" applyAlignment="1">
      <alignment wrapText="1"/>
    </xf>
    <xf numFmtId="14" fontId="20" fillId="3" borderId="1" xfId="0" quotePrefix="1" applyNumberFormat="1" applyFont="1" applyFill="1" applyBorder="1" applyAlignment="1">
      <alignment horizontal="center"/>
    </xf>
    <xf numFmtId="0" fontId="24" fillId="3" borderId="9" xfId="0" applyFont="1" applyFill="1" applyBorder="1"/>
    <xf numFmtId="0" fontId="26" fillId="3" borderId="16" xfId="0" applyFont="1" applyFill="1" applyBorder="1"/>
    <xf numFmtId="0" fontId="26" fillId="3" borderId="15" xfId="0" applyFont="1" applyFill="1" applyBorder="1"/>
    <xf numFmtId="0" fontId="32" fillId="3" borderId="15" xfId="0" applyFont="1" applyFill="1" applyBorder="1"/>
    <xf numFmtId="0" fontId="32" fillId="3" borderId="9" xfId="0" applyFont="1" applyFill="1" applyBorder="1"/>
    <xf numFmtId="16" fontId="26" fillId="3" borderId="1" xfId="0" applyNumberFormat="1" applyFont="1" applyFill="1" applyBorder="1" applyAlignment="1">
      <alignment horizontal="center"/>
    </xf>
    <xf numFmtId="0" fontId="26" fillId="3" borderId="8" xfId="0" applyFont="1" applyFill="1" applyBorder="1" applyAlignment="1">
      <alignment horizontal="left"/>
    </xf>
    <xf numFmtId="0" fontId="26" fillId="3" borderId="7" xfId="0" applyFont="1" applyFill="1" applyBorder="1" applyAlignment="1">
      <alignment horizontal="center"/>
    </xf>
    <xf numFmtId="0" fontId="26" fillId="3" borderId="7" xfId="0" applyFont="1" applyFill="1" applyBorder="1" applyAlignment="1">
      <alignment horizontal="left"/>
    </xf>
    <xf numFmtId="0" fontId="26" fillId="3" borderId="7" xfId="0" applyFont="1" applyFill="1" applyBorder="1"/>
    <xf numFmtId="0" fontId="27" fillId="3" borderId="21" xfId="0" applyFont="1" applyFill="1" applyBorder="1" applyAlignment="1">
      <alignment horizontal="left"/>
    </xf>
    <xf numFmtId="0" fontId="24" fillId="3" borderId="0" xfId="0" applyFont="1" applyFill="1" applyBorder="1" applyAlignment="1">
      <alignment horizontal="center"/>
    </xf>
    <xf numFmtId="0" fontId="27" fillId="3" borderId="0" xfId="0" applyFont="1" applyFill="1" applyBorder="1"/>
    <xf numFmtId="0" fontId="24" fillId="3" borderId="0" xfId="0" applyFont="1" applyFill="1" applyBorder="1"/>
    <xf numFmtId="0" fontId="24" fillId="3" borderId="21" xfId="0" applyFont="1" applyFill="1" applyBorder="1" applyAlignment="1">
      <alignment horizontal="left"/>
    </xf>
    <xf numFmtId="0" fontId="30" fillId="3" borderId="0" xfId="0" applyFont="1" applyFill="1" applyBorder="1" applyAlignment="1">
      <alignment horizontal="center"/>
    </xf>
    <xf numFmtId="0" fontId="20" fillId="3" borderId="21" xfId="0" applyFont="1" applyFill="1" applyBorder="1" applyAlignment="1">
      <alignment horizontal="left"/>
    </xf>
    <xf numFmtId="0" fontId="31" fillId="3" borderId="0" xfId="0" applyFont="1" applyFill="1" applyBorder="1" applyAlignment="1">
      <alignment horizontal="center"/>
    </xf>
    <xf numFmtId="0" fontId="24" fillId="3" borderId="8" xfId="0" applyFont="1" applyFill="1" applyBorder="1" applyAlignment="1">
      <alignment horizontal="left"/>
    </xf>
    <xf numFmtId="0" fontId="24" fillId="3" borderId="7" xfId="0" applyFont="1" applyFill="1" applyBorder="1" applyAlignment="1">
      <alignment horizontal="center"/>
    </xf>
    <xf numFmtId="0" fontId="26" fillId="3" borderId="22" xfId="0" applyFont="1" applyFill="1" applyBorder="1" applyAlignment="1">
      <alignment horizontal="left"/>
    </xf>
    <xf numFmtId="0" fontId="26" fillId="3" borderId="17" xfId="0" applyFont="1" applyFill="1" applyBorder="1" applyAlignment="1">
      <alignment horizontal="center"/>
    </xf>
    <xf numFmtId="0" fontId="26" fillId="3" borderId="17" xfId="0" applyFont="1" applyFill="1" applyBorder="1"/>
    <xf numFmtId="0" fontId="26" fillId="3" borderId="21" xfId="0" applyFont="1" applyFill="1" applyBorder="1" applyAlignment="1">
      <alignment horizontal="left"/>
    </xf>
    <xf numFmtId="0" fontId="26" fillId="3" borderId="0" xfId="0" applyFont="1" applyFill="1" applyBorder="1" applyAlignment="1">
      <alignment horizontal="center"/>
    </xf>
    <xf numFmtId="0" fontId="26" fillId="3" borderId="0" xfId="0" applyFont="1" applyFill="1" applyBorder="1"/>
    <xf numFmtId="0" fontId="20" fillId="3" borderId="1" xfId="0" applyFont="1" applyFill="1" applyBorder="1" applyAlignment="1">
      <alignment horizontal="center"/>
    </xf>
    <xf numFmtId="0" fontId="20" fillId="3" borderId="8" xfId="0" applyFont="1" applyFill="1" applyBorder="1" applyAlignment="1">
      <alignment horizontal="left"/>
    </xf>
    <xf numFmtId="0" fontId="26" fillId="3" borderId="9" xfId="0" applyFont="1" applyFill="1" applyBorder="1" applyAlignment="1">
      <alignment wrapText="1"/>
    </xf>
    <xf numFmtId="0" fontId="26" fillId="3" borderId="1" xfId="0" applyFont="1" applyFill="1" applyBorder="1" applyAlignment="1">
      <alignment horizontal="left"/>
    </xf>
    <xf numFmtId="0" fontId="27" fillId="3" borderId="1" xfId="0" applyFont="1" applyFill="1" applyBorder="1" applyAlignment="1">
      <alignment horizontal="right"/>
    </xf>
    <xf numFmtId="0" fontId="24" fillId="3" borderId="7" xfId="0" applyFont="1" applyFill="1" applyBorder="1" applyAlignment="1">
      <alignment horizontal="left"/>
    </xf>
    <xf numFmtId="0" fontId="27" fillId="3" borderId="9" xfId="0" applyFont="1" applyFill="1" applyBorder="1" applyAlignment="1">
      <alignment wrapText="1"/>
    </xf>
    <xf numFmtId="0" fontId="20" fillId="3" borderId="1" xfId="0" applyFont="1" applyFill="1" applyBorder="1" applyAlignment="1">
      <alignment horizontal="left"/>
    </xf>
    <xf numFmtId="0" fontId="24" fillId="3" borderId="0" xfId="0" applyFont="1" applyFill="1" applyBorder="1" applyAlignment="1">
      <alignment horizontal="left"/>
    </xf>
    <xf numFmtId="0" fontId="24" fillId="3" borderId="1" xfId="0" applyFont="1" applyFill="1" applyBorder="1" applyAlignment="1">
      <alignment horizontal="left"/>
    </xf>
    <xf numFmtId="0" fontId="27" fillId="3" borderId="18" xfId="0" applyFont="1" applyFill="1" applyBorder="1"/>
    <xf numFmtId="0" fontId="27" fillId="3" borderId="19" xfId="0" applyFont="1" applyFill="1" applyBorder="1"/>
    <xf numFmtId="0" fontId="27" fillId="3" borderId="20" xfId="0" applyFont="1" applyFill="1" applyBorder="1"/>
    <xf numFmtId="49" fontId="26" fillId="3" borderId="1" xfId="0" applyNumberFormat="1" applyFont="1" applyFill="1" applyBorder="1" applyAlignment="1">
      <alignment horizontal="center"/>
    </xf>
    <xf numFmtId="164" fontId="27" fillId="3" borderId="1" xfId="2" applyNumberFormat="1" applyFont="1" applyFill="1" applyBorder="1"/>
    <xf numFmtId="164" fontId="24" fillId="3" borderId="1" xfId="2" applyNumberFormat="1" applyFont="1" applyFill="1" applyBorder="1"/>
    <xf numFmtId="0" fontId="27" fillId="3" borderId="22" xfId="0" applyFont="1" applyFill="1" applyBorder="1"/>
    <xf numFmtId="0" fontId="27" fillId="3" borderId="17" xfId="0" applyFont="1" applyFill="1" applyBorder="1"/>
    <xf numFmtId="0" fontId="27" fillId="3" borderId="16" xfId="0" applyFont="1" applyFill="1" applyBorder="1"/>
    <xf numFmtId="0" fontId="24" fillId="3" borderId="18" xfId="0" applyFont="1" applyFill="1" applyBorder="1"/>
    <xf numFmtId="0" fontId="33" fillId="3" borderId="19" xfId="0" applyFont="1" applyFill="1" applyBorder="1"/>
    <xf numFmtId="0" fontId="24" fillId="3" borderId="19" xfId="0" applyFont="1" applyFill="1" applyBorder="1"/>
    <xf numFmtId="49" fontId="26" fillId="3" borderId="1" xfId="0" quotePrefix="1" applyNumberFormat="1" applyFont="1" applyFill="1" applyBorder="1" applyAlignment="1">
      <alignment horizontal="center"/>
    </xf>
    <xf numFmtId="0" fontId="24" fillId="3" borderId="22" xfId="0" applyFont="1" applyFill="1" applyBorder="1"/>
    <xf numFmtId="0" fontId="33" fillId="3" borderId="17" xfId="0" applyFont="1" applyFill="1" applyBorder="1"/>
    <xf numFmtId="0" fontId="24" fillId="3" borderId="17" xfId="0" applyFont="1" applyFill="1" applyBorder="1"/>
    <xf numFmtId="0" fontId="26" fillId="3" borderId="19" xfId="0" applyFont="1" applyFill="1" applyBorder="1"/>
    <xf numFmtId="0" fontId="34" fillId="3" borderId="20" xfId="0" applyFont="1" applyFill="1" applyBorder="1" applyAlignment="1">
      <alignment wrapText="1"/>
    </xf>
    <xf numFmtId="49" fontId="33" fillId="3" borderId="1" xfId="0" applyNumberFormat="1" applyFont="1" applyFill="1" applyBorder="1" applyAlignment="1">
      <alignment horizontal="center"/>
    </xf>
    <xf numFmtId="0" fontId="34" fillId="3" borderId="16" xfId="0" applyFont="1" applyFill="1" applyBorder="1" applyAlignment="1">
      <alignment wrapText="1"/>
    </xf>
    <xf numFmtId="0" fontId="24" fillId="3" borderId="21" xfId="0" applyFont="1" applyFill="1" applyBorder="1"/>
    <xf numFmtId="0" fontId="31" fillId="3" borderId="19" xfId="0" applyFont="1" applyFill="1" applyBorder="1"/>
    <xf numFmtId="0" fontId="31" fillId="3" borderId="17" xfId="0" applyFont="1" applyFill="1" applyBorder="1"/>
    <xf numFmtId="0" fontId="31" fillId="3" borderId="0" xfId="0" applyFont="1" applyFill="1" applyBorder="1"/>
    <xf numFmtId="0" fontId="33" fillId="3" borderId="20" xfId="0" applyFont="1" applyFill="1" applyBorder="1" applyAlignment="1">
      <alignment wrapText="1"/>
    </xf>
    <xf numFmtId="0" fontId="33" fillId="3" borderId="16" xfId="0" applyFont="1" applyFill="1" applyBorder="1" applyAlignment="1">
      <alignment wrapText="1"/>
    </xf>
    <xf numFmtId="0" fontId="27" fillId="3" borderId="21" xfId="0" applyFont="1" applyFill="1" applyBorder="1"/>
    <xf numFmtId="3" fontId="26" fillId="3" borderId="9" xfId="0" applyNumberFormat="1" applyFont="1" applyFill="1" applyBorder="1" applyAlignment="1">
      <alignment horizontal="center" vertical="top"/>
    </xf>
    <xf numFmtId="0" fontId="33" fillId="3" borderId="18" xfId="0" applyFont="1" applyFill="1" applyBorder="1"/>
    <xf numFmtId="0" fontId="33" fillId="3" borderId="22" xfId="0" applyFont="1" applyFill="1" applyBorder="1"/>
    <xf numFmtId="3" fontId="20" fillId="3" borderId="9" xfId="0" applyNumberFormat="1" applyFont="1" applyFill="1" applyBorder="1" applyAlignment="1">
      <alignment horizontal="center" vertical="top"/>
    </xf>
    <xf numFmtId="0" fontId="33" fillId="3" borderId="21" xfId="0" applyFont="1" applyFill="1" applyBorder="1"/>
    <xf numFmtId="0" fontId="33" fillId="3" borderId="0" xfId="0" applyFont="1" applyFill="1" applyBorder="1"/>
    <xf numFmtId="3" fontId="26" fillId="3" borderId="9" xfId="0" applyNumberFormat="1" applyFont="1" applyFill="1" applyBorder="1" applyAlignment="1">
      <alignment horizontal="center" vertical="center"/>
    </xf>
    <xf numFmtId="0" fontId="33" fillId="3" borderId="0" xfId="0" applyFont="1" applyFill="1" applyBorder="1" applyAlignment="1">
      <alignment wrapText="1"/>
    </xf>
    <xf numFmtId="49" fontId="33" fillId="3" borderId="0" xfId="0" applyNumberFormat="1" applyFont="1" applyFill="1" applyAlignment="1">
      <alignment horizontal="center"/>
    </xf>
    <xf numFmtId="0" fontId="26" fillId="3" borderId="21" xfId="0" applyFont="1" applyFill="1" applyBorder="1"/>
    <xf numFmtId="0" fontId="26" fillId="3" borderId="0" xfId="0" applyFont="1" applyFill="1" applyBorder="1" applyAlignment="1">
      <alignment wrapText="1"/>
    </xf>
    <xf numFmtId="49" fontId="26" fillId="3" borderId="0" xfId="0" applyNumberFormat="1" applyFont="1" applyFill="1" applyAlignment="1">
      <alignment horizontal="center"/>
    </xf>
    <xf numFmtId="0" fontId="26" fillId="3" borderId="0" xfId="0" applyFont="1" applyFill="1" applyAlignment="1">
      <alignment horizontal="center"/>
    </xf>
    <xf numFmtId="0" fontId="33" fillId="3" borderId="0" xfId="0" applyFont="1" applyFill="1" applyAlignment="1">
      <alignment horizontal="center"/>
    </xf>
    <xf numFmtId="49" fontId="26" fillId="3" borderId="0" xfId="0" applyNumberFormat="1" applyFont="1" applyFill="1" applyBorder="1" applyAlignment="1">
      <alignment horizontal="left" vertical="center"/>
    </xf>
    <xf numFmtId="49" fontId="33" fillId="3" borderId="0" xfId="0" applyNumberFormat="1" applyFont="1" applyFill="1" applyBorder="1" applyAlignment="1">
      <alignment horizontal="left" vertical="center"/>
    </xf>
    <xf numFmtId="0" fontId="33" fillId="3" borderId="0" xfId="0" applyFont="1" applyFill="1" applyBorder="1" applyAlignment="1">
      <alignment horizontal="left" vertical="center" wrapText="1"/>
    </xf>
    <xf numFmtId="0" fontId="33" fillId="3" borderId="0" xfId="0" applyFont="1" applyFill="1" applyAlignment="1">
      <alignment horizontal="center" vertical="center"/>
    </xf>
    <xf numFmtId="0" fontId="34" fillId="3" borderId="18" xfId="0" applyFont="1" applyFill="1" applyBorder="1"/>
    <xf numFmtId="0" fontId="34" fillId="3" borderId="19" xfId="0" applyFont="1" applyFill="1" applyBorder="1"/>
    <xf numFmtId="0" fontId="34" fillId="3" borderId="22" xfId="0" applyFont="1" applyFill="1" applyBorder="1"/>
    <xf numFmtId="0" fontId="34" fillId="3" borderId="17" xfId="0" applyFont="1" applyFill="1" applyBorder="1"/>
    <xf numFmtId="0" fontId="34" fillId="3" borderId="21" xfId="0" applyFont="1" applyFill="1" applyBorder="1"/>
    <xf numFmtId="0" fontId="34" fillId="3" borderId="0" xfId="0" applyFont="1" applyFill="1" applyBorder="1"/>
    <xf numFmtId="49" fontId="33" fillId="3" borderId="0" xfId="0" applyNumberFormat="1" applyFont="1" applyFill="1" applyBorder="1" applyAlignment="1">
      <alignment horizontal="left" vertical="center" wrapText="1"/>
    </xf>
    <xf numFmtId="49" fontId="26" fillId="3" borderId="0" xfId="0" applyNumberFormat="1" applyFont="1" applyFill="1" applyBorder="1" applyAlignment="1">
      <alignment horizontal="left" vertical="center" wrapText="1"/>
    </xf>
    <xf numFmtId="0" fontId="26" fillId="3" borderId="0" xfId="0" quotePrefix="1" applyNumberFormat="1" applyFont="1" applyFill="1" applyBorder="1" applyAlignment="1">
      <alignment horizontal="center" vertical="center"/>
    </xf>
    <xf numFmtId="0" fontId="33" fillId="3" borderId="0" xfId="0" applyFont="1" applyFill="1" applyBorder="1" applyAlignment="1">
      <alignment horizontal="center" vertical="center"/>
    </xf>
    <xf numFmtId="0" fontId="26" fillId="3" borderId="0" xfId="0" applyFont="1" applyFill="1" applyAlignment="1">
      <alignment horizontal="center" vertical="center"/>
    </xf>
    <xf numFmtId="0" fontId="26" fillId="3" borderId="0" xfId="0" applyFont="1" applyFill="1" applyBorder="1" applyAlignment="1">
      <alignment vertical="center" wrapText="1"/>
    </xf>
    <xf numFmtId="49" fontId="26" fillId="3" borderId="0" xfId="0" applyNumberFormat="1" applyFont="1" applyFill="1" applyBorder="1" applyAlignment="1">
      <alignment horizontal="center" vertical="center"/>
    </xf>
    <xf numFmtId="49" fontId="26" fillId="3" borderId="20" xfId="0" applyNumberFormat="1" applyFont="1" applyFill="1" applyBorder="1" applyAlignment="1">
      <alignment horizontal="left" vertical="center" wrapText="1"/>
    </xf>
    <xf numFmtId="0" fontId="26" fillId="3" borderId="1" xfId="0" applyFont="1" applyFill="1" applyBorder="1" applyAlignment="1">
      <alignment horizontal="center" vertical="center"/>
    </xf>
    <xf numFmtId="164" fontId="26" fillId="3" borderId="1" xfId="2" applyNumberFormat="1" applyFont="1" applyFill="1" applyBorder="1"/>
    <xf numFmtId="0" fontId="27" fillId="3" borderId="20" xfId="0" applyFont="1" applyFill="1" applyBorder="1" applyAlignment="1">
      <alignment wrapText="1"/>
    </xf>
    <xf numFmtId="0" fontId="27" fillId="3" borderId="16" xfId="0" applyFont="1" applyFill="1" applyBorder="1" applyAlignment="1">
      <alignment wrapText="1"/>
    </xf>
    <xf numFmtId="0" fontId="27" fillId="3" borderId="15" xfId="0" applyFont="1" applyFill="1" applyBorder="1" applyAlignment="1">
      <alignment wrapText="1"/>
    </xf>
    <xf numFmtId="0" fontId="26" fillId="3" borderId="15" xfId="0" applyFont="1" applyFill="1" applyBorder="1" applyAlignment="1">
      <alignment horizontal="center"/>
    </xf>
    <xf numFmtId="164" fontId="27" fillId="3" borderId="4" xfId="2" applyNumberFormat="1" applyFont="1" applyFill="1" applyBorder="1"/>
    <xf numFmtId="0" fontId="27" fillId="3" borderId="18" xfId="0" applyFont="1" applyFill="1" applyBorder="1" applyAlignment="1">
      <alignment vertical="top"/>
    </xf>
    <xf numFmtId="0" fontId="27" fillId="3" borderId="19" xfId="0" applyFont="1" applyFill="1" applyBorder="1" applyAlignment="1">
      <alignment vertical="top"/>
    </xf>
    <xf numFmtId="0" fontId="27" fillId="3" borderId="22" xfId="0" applyFont="1" applyFill="1" applyBorder="1" applyAlignment="1">
      <alignment vertical="top"/>
    </xf>
    <xf numFmtId="0" fontId="27" fillId="3" borderId="17" xfId="0" applyFont="1" applyFill="1" applyBorder="1" applyAlignment="1">
      <alignment vertical="top"/>
    </xf>
    <xf numFmtId="0" fontId="27" fillId="3" borderId="15" xfId="0" applyFont="1" applyFill="1" applyBorder="1"/>
    <xf numFmtId="0" fontId="26" fillId="3" borderId="4" xfId="0" applyFont="1" applyFill="1" applyBorder="1"/>
    <xf numFmtId="0" fontId="27" fillId="3" borderId="1" xfId="0" applyFont="1" applyFill="1" applyBorder="1"/>
    <xf numFmtId="0" fontId="24" fillId="3" borderId="1" xfId="0" applyFont="1" applyFill="1" applyBorder="1"/>
    <xf numFmtId="49" fontId="33" fillId="0" borderId="15" xfId="0" applyNumberFormat="1" applyFont="1" applyFill="1" applyBorder="1" applyAlignment="1">
      <alignment horizontal="left" vertical="center" wrapText="1"/>
    </xf>
    <xf numFmtId="0" fontId="4" fillId="0" borderId="0" xfId="0" applyFont="1" applyFill="1" applyAlignment="1">
      <alignment horizontal="center" vertical="center"/>
    </xf>
    <xf numFmtId="0" fontId="4" fillId="0" borderId="0" xfId="0" applyFont="1" applyAlignment="1">
      <alignment horizontal="center" vertical="center"/>
    </xf>
    <xf numFmtId="0" fontId="4" fillId="0" borderId="2" xfId="0" applyFont="1" applyFill="1" applyBorder="1" applyAlignment="1">
      <alignment vertical="center"/>
    </xf>
    <xf numFmtId="0" fontId="4" fillId="0" borderId="2" xfId="0" applyFont="1" applyFill="1" applyBorder="1" applyAlignment="1">
      <alignment horizontal="center" wrapText="1"/>
    </xf>
    <xf numFmtId="0" fontId="4" fillId="0" borderId="2" xfId="0" applyFont="1" applyFill="1" applyBorder="1" applyAlignment="1">
      <alignment wrapText="1"/>
    </xf>
    <xf numFmtId="0" fontId="26" fillId="3" borderId="1" xfId="0" applyFont="1" applyFill="1" applyBorder="1" applyAlignment="1">
      <alignment horizontal="center" wrapText="1"/>
    </xf>
    <xf numFmtId="0" fontId="26" fillId="3" borderId="1" xfId="0" applyFont="1" applyFill="1" applyBorder="1" applyAlignment="1">
      <alignment wrapText="1"/>
    </xf>
    <xf numFmtId="3" fontId="37" fillId="3" borderId="9" xfId="0" applyNumberFormat="1" applyFont="1" applyFill="1" applyBorder="1" applyAlignment="1">
      <alignment horizontal="center" vertical="top"/>
    </xf>
    <xf numFmtId="3" fontId="36" fillId="0" borderId="0" xfId="0" applyNumberFormat="1" applyFont="1" applyFill="1" applyAlignment="1">
      <alignment wrapText="1"/>
    </xf>
    <xf numFmtId="3" fontId="37" fillId="0" borderId="0" xfId="0" applyNumberFormat="1" applyFont="1" applyFill="1" applyAlignment="1">
      <alignment horizontal="center" vertical="top"/>
    </xf>
    <xf numFmtId="4" fontId="37" fillId="0" borderId="0" xfId="0" applyNumberFormat="1" applyFont="1" applyFill="1" applyAlignment="1">
      <alignment horizontal="center" vertical="center"/>
    </xf>
    <xf numFmtId="4" fontId="37" fillId="0" borderId="0" xfId="0" applyNumberFormat="1" applyFont="1" applyFill="1" applyAlignment="1">
      <alignment vertical="center"/>
    </xf>
    <xf numFmtId="0" fontId="37" fillId="0" borderId="0" xfId="0" applyFont="1"/>
    <xf numFmtId="3" fontId="36" fillId="0" borderId="0" xfId="0" applyNumberFormat="1" applyFont="1" applyFill="1"/>
    <xf numFmtId="0" fontId="37" fillId="0" borderId="0" xfId="0" applyFont="1" applyFill="1"/>
    <xf numFmtId="0" fontId="20" fillId="0" borderId="0" xfId="0" applyFont="1" applyFill="1" applyBorder="1" applyAlignment="1"/>
    <xf numFmtId="0" fontId="20" fillId="0" borderId="0" xfId="0" applyFont="1" applyFill="1" applyBorder="1" applyAlignment="1">
      <alignment horizontal="left"/>
    </xf>
    <xf numFmtId="3" fontId="36" fillId="0" borderId="1" xfId="0" applyNumberFormat="1" applyFont="1" applyFill="1" applyBorder="1" applyAlignment="1">
      <alignment horizontal="center" vertical="center" wrapText="1"/>
    </xf>
    <xf numFmtId="0" fontId="36" fillId="0" borderId="1" xfId="0" applyNumberFormat="1" applyFont="1" applyFill="1" applyBorder="1" applyAlignment="1">
      <alignment horizontal="center" vertical="top" wrapText="1"/>
    </xf>
    <xf numFmtId="4" fontId="36" fillId="0" borderId="1" xfId="0" applyNumberFormat="1" applyFont="1" applyFill="1" applyBorder="1" applyAlignment="1">
      <alignment horizontal="center" vertical="center" wrapText="1"/>
    </xf>
    <xf numFmtId="1" fontId="36" fillId="0" borderId="1" xfId="0" applyNumberFormat="1" applyFont="1" applyFill="1" applyBorder="1" applyAlignment="1">
      <alignment horizontal="center" vertical="center" wrapText="1"/>
    </xf>
    <xf numFmtId="3" fontId="36" fillId="3" borderId="1" xfId="0" applyNumberFormat="1" applyFont="1" applyFill="1" applyBorder="1"/>
    <xf numFmtId="3" fontId="36" fillId="3" borderId="1" xfId="0" applyNumberFormat="1" applyFont="1" applyFill="1" applyBorder="1" applyAlignment="1">
      <alignment horizontal="center" vertical="top"/>
    </xf>
    <xf numFmtId="4" fontId="36" fillId="3" borderId="1" xfId="0" applyNumberFormat="1" applyFont="1" applyFill="1" applyBorder="1" applyAlignment="1">
      <alignment horizontal="center" vertical="center"/>
    </xf>
    <xf numFmtId="3" fontId="26" fillId="3" borderId="1" xfId="0" applyNumberFormat="1" applyFont="1" applyFill="1" applyBorder="1" applyAlignment="1">
      <alignment vertical="center"/>
    </xf>
    <xf numFmtId="3" fontId="37" fillId="3" borderId="1" xfId="0" applyNumberFormat="1" applyFont="1" applyFill="1" applyBorder="1"/>
    <xf numFmtId="3" fontId="37" fillId="3" borderId="1" xfId="0" applyNumberFormat="1" applyFont="1" applyFill="1" applyBorder="1" applyAlignment="1">
      <alignment horizontal="center" vertical="top"/>
    </xf>
    <xf numFmtId="3" fontId="37" fillId="0" borderId="1" xfId="0" applyNumberFormat="1" applyFont="1" applyFill="1" applyBorder="1"/>
    <xf numFmtId="3" fontId="37" fillId="0" borderId="1" xfId="0" applyNumberFormat="1" applyFont="1" applyFill="1" applyBorder="1" applyAlignment="1">
      <alignment horizontal="center" vertical="top"/>
    </xf>
    <xf numFmtId="3" fontId="20" fillId="0" borderId="1" xfId="0" applyNumberFormat="1" applyFont="1" applyFill="1" applyBorder="1" applyAlignment="1">
      <alignment vertical="center"/>
    </xf>
    <xf numFmtId="3" fontId="26" fillId="0" borderId="1" xfId="0" applyNumberFormat="1" applyFont="1" applyFill="1" applyBorder="1" applyAlignment="1">
      <alignment vertical="center"/>
    </xf>
    <xf numFmtId="3" fontId="36" fillId="3" borderId="1" xfId="0" applyNumberFormat="1" applyFont="1" applyFill="1" applyBorder="1" applyAlignment="1">
      <alignment horizontal="center" vertical="center"/>
    </xf>
    <xf numFmtId="3" fontId="36" fillId="3" borderId="1" xfId="0" applyNumberFormat="1" applyFont="1" applyFill="1" applyBorder="1" applyAlignment="1">
      <alignment horizontal="left" wrapText="1"/>
    </xf>
    <xf numFmtId="3" fontId="37" fillId="0" borderId="1" xfId="0" applyNumberFormat="1" applyFont="1" applyFill="1" applyBorder="1" applyAlignment="1">
      <alignment horizontal="left" vertical="center" wrapText="1"/>
    </xf>
    <xf numFmtId="3" fontId="37" fillId="0" borderId="1" xfId="0" applyNumberFormat="1" applyFont="1" applyFill="1" applyBorder="1" applyAlignment="1">
      <alignment horizontal="center" vertical="center"/>
    </xf>
    <xf numFmtId="3" fontId="36" fillId="3" borderId="1" xfId="0" applyNumberFormat="1" applyFont="1" applyFill="1" applyBorder="1" applyAlignment="1">
      <alignment horizontal="left" vertical="center" wrapText="1"/>
    </xf>
    <xf numFmtId="3" fontId="37" fillId="0" borderId="1" xfId="0" applyNumberFormat="1" applyFont="1" applyFill="1" applyBorder="1" applyAlignment="1">
      <alignment horizontal="left" wrapText="1"/>
    </xf>
    <xf numFmtId="3" fontId="36" fillId="3" borderId="1" xfId="0" applyNumberFormat="1" applyFont="1" applyFill="1" applyBorder="1" applyAlignment="1">
      <alignment horizontal="right" vertical="center"/>
    </xf>
    <xf numFmtId="3" fontId="20" fillId="0" borderId="1" xfId="0" applyNumberFormat="1" applyFont="1" applyFill="1" applyBorder="1" applyAlignment="1">
      <alignment horizontal="center" vertical="top"/>
    </xf>
    <xf numFmtId="3" fontId="36" fillId="0" borderId="1" xfId="0" applyNumberFormat="1" applyFont="1" applyFill="1" applyBorder="1" applyAlignment="1">
      <alignment horizontal="center" vertical="top"/>
    </xf>
    <xf numFmtId="3" fontId="36" fillId="0" borderId="1" xfId="0" applyNumberFormat="1" applyFont="1" applyFill="1" applyBorder="1" applyAlignment="1">
      <alignment horizontal="center" vertical="center"/>
    </xf>
    <xf numFmtId="3" fontId="26" fillId="9" borderId="1" xfId="0" applyNumberFormat="1" applyFont="1" applyFill="1" applyBorder="1" applyAlignment="1">
      <alignment vertical="center"/>
    </xf>
    <xf numFmtId="3" fontId="26" fillId="6" borderId="1" xfId="0" applyNumberFormat="1" applyFont="1" applyFill="1" applyBorder="1" applyAlignment="1">
      <alignment vertical="center"/>
    </xf>
    <xf numFmtId="3" fontId="20" fillId="6" borderId="1" xfId="0" applyNumberFormat="1" applyFont="1" applyFill="1" applyBorder="1" applyAlignment="1">
      <alignment vertical="center"/>
    </xf>
    <xf numFmtId="3" fontId="37" fillId="0" borderId="4" xfId="0" applyNumberFormat="1" applyFont="1" applyFill="1" applyBorder="1" applyAlignment="1">
      <alignment horizontal="left"/>
    </xf>
    <xf numFmtId="3" fontId="45" fillId="0" borderId="1" xfId="0" applyNumberFormat="1" applyFont="1" applyFill="1" applyBorder="1" applyAlignment="1">
      <alignment horizontal="left"/>
    </xf>
    <xf numFmtId="3" fontId="46" fillId="0" borderId="1" xfId="0" applyNumberFormat="1" applyFont="1" applyFill="1" applyBorder="1" applyAlignment="1">
      <alignment horizontal="center" vertical="top"/>
    </xf>
    <xf numFmtId="4" fontId="45" fillId="0" borderId="1" xfId="0" applyNumberFormat="1" applyFont="1" applyFill="1" applyBorder="1" applyAlignment="1">
      <alignment horizontal="center" vertical="center"/>
    </xf>
    <xf numFmtId="4" fontId="45" fillId="0" borderId="1" xfId="0" applyNumberFormat="1" applyFont="1" applyFill="1" applyBorder="1" applyAlignment="1">
      <alignment vertical="center"/>
    </xf>
    <xf numFmtId="3" fontId="46" fillId="0" borderId="1" xfId="0" applyNumberFormat="1" applyFont="1" applyFill="1" applyBorder="1" applyAlignment="1">
      <alignment horizontal="left"/>
    </xf>
    <xf numFmtId="4" fontId="46" fillId="0" borderId="1" xfId="0" applyNumberFormat="1" applyFont="1" applyFill="1" applyBorder="1" applyAlignment="1">
      <alignment vertical="center"/>
    </xf>
    <xf numFmtId="3" fontId="37" fillId="0" borderId="0" xfId="0" applyNumberFormat="1" applyFont="1" applyFill="1" applyBorder="1"/>
    <xf numFmtId="0" fontId="37" fillId="0" borderId="0" xfId="0" applyFont="1" applyFill="1" applyBorder="1" applyAlignment="1">
      <alignment horizontal="center" vertical="top"/>
    </xf>
    <xf numFmtId="4" fontId="37" fillId="0" borderId="0" xfId="0" applyNumberFormat="1" applyFont="1" applyFill="1" applyBorder="1" applyAlignment="1">
      <alignment horizontal="center" vertical="center"/>
    </xf>
    <xf numFmtId="0" fontId="36" fillId="0" borderId="0" xfId="0" applyFont="1" applyFill="1" applyBorder="1"/>
    <xf numFmtId="0" fontId="36" fillId="0" borderId="0" xfId="0" applyFont="1" applyFill="1" applyBorder="1" applyAlignment="1">
      <alignment horizontal="center" vertical="top"/>
    </xf>
    <xf numFmtId="4" fontId="36" fillId="0" borderId="0" xfId="0" applyNumberFormat="1" applyFont="1" applyFill="1" applyBorder="1" applyAlignment="1">
      <alignment horizontal="center" vertical="center"/>
    </xf>
    <xf numFmtId="4" fontId="36" fillId="0" borderId="0" xfId="0" applyNumberFormat="1" applyFont="1" applyFill="1" applyBorder="1" applyAlignment="1">
      <alignment vertical="center"/>
    </xf>
    <xf numFmtId="0" fontId="37" fillId="0" borderId="0" xfId="0" applyFont="1" applyFill="1" applyBorder="1"/>
    <xf numFmtId="4" fontId="37" fillId="0" borderId="0" xfId="0" applyNumberFormat="1" applyFont="1" applyFill="1" applyBorder="1" applyAlignment="1">
      <alignment vertical="center"/>
    </xf>
    <xf numFmtId="0" fontId="37" fillId="0" borderId="0" xfId="0" applyFont="1" applyFill="1" applyAlignment="1">
      <alignment horizontal="center" vertical="top"/>
    </xf>
    <xf numFmtId="0" fontId="26" fillId="0" borderId="0" xfId="0" applyFont="1" applyFill="1" applyAlignment="1">
      <alignment horizontal="left"/>
    </xf>
    <xf numFmtId="0" fontId="24" fillId="0" borderId="0" xfId="0" applyFont="1" applyFill="1" applyAlignment="1">
      <alignment horizontal="right"/>
    </xf>
    <xf numFmtId="164" fontId="24" fillId="0" borderId="0" xfId="2" applyNumberFormat="1" applyFont="1" applyFill="1" applyAlignment="1">
      <alignment horizontal="right"/>
    </xf>
    <xf numFmtId="0" fontId="47" fillId="0" borderId="0" xfId="0" applyFont="1" applyFill="1"/>
    <xf numFmtId="0" fontId="25" fillId="0" borderId="0" xfId="0" applyFont="1" applyFill="1" applyAlignment="1">
      <alignment horizontal="right"/>
    </xf>
    <xf numFmtId="164" fontId="25" fillId="0" borderId="0" xfId="2" applyNumberFormat="1" applyFont="1" applyFill="1" applyAlignment="1">
      <alignment horizontal="right"/>
    </xf>
    <xf numFmtId="0" fontId="48" fillId="0" borderId="0" xfId="0" applyFont="1" applyFill="1" applyAlignment="1"/>
    <xf numFmtId="0" fontId="48" fillId="0" borderId="0" xfId="0" applyFont="1" applyFill="1" applyAlignment="1">
      <alignment horizontal="right"/>
    </xf>
    <xf numFmtId="0" fontId="25" fillId="0" borderId="0" xfId="0" applyFont="1" applyFill="1" applyBorder="1"/>
    <xf numFmtId="0" fontId="48" fillId="0" borderId="0" xfId="0" applyNumberFormat="1" applyFont="1" applyFill="1" applyAlignment="1"/>
    <xf numFmtId="0" fontId="48" fillId="0" borderId="0" xfId="0" applyNumberFormat="1" applyFont="1" applyFill="1" applyAlignment="1">
      <alignment horizontal="right"/>
    </xf>
    <xf numFmtId="49" fontId="20" fillId="0" borderId="0" xfId="0" applyNumberFormat="1" applyFont="1" applyFill="1" applyAlignment="1">
      <alignment horizontal="center" vertical="center"/>
    </xf>
    <xf numFmtId="0" fontId="49" fillId="0" borderId="0" xfId="0" applyFont="1" applyFill="1" applyAlignment="1">
      <alignment horizontal="right"/>
    </xf>
    <xf numFmtId="0" fontId="47" fillId="0" borderId="0" xfId="0" applyFont="1" applyFill="1" applyAlignment="1">
      <alignment horizontal="right"/>
    </xf>
    <xf numFmtId="164" fontId="24" fillId="0" borderId="17" xfId="2" quotePrefix="1" applyNumberFormat="1" applyFont="1" applyFill="1" applyBorder="1" applyAlignment="1">
      <alignment horizontal="right"/>
    </xf>
    <xf numFmtId="49" fontId="24" fillId="0" borderId="0" xfId="0" applyNumberFormat="1" applyFont="1" applyFill="1"/>
    <xf numFmtId="3" fontId="20" fillId="0" borderId="1" xfId="0" applyNumberFormat="1" applyFont="1" applyBorder="1" applyAlignment="1">
      <alignment horizontal="center" wrapText="1"/>
    </xf>
    <xf numFmtId="3" fontId="20" fillId="0" borderId="7" xfId="0" applyNumberFormat="1" applyFont="1" applyBorder="1" applyAlignment="1">
      <alignment vertical="center" wrapText="1"/>
    </xf>
    <xf numFmtId="3" fontId="20" fillId="0" borderId="9" xfId="0" applyNumberFormat="1" applyFont="1" applyBorder="1" applyAlignment="1">
      <alignment vertical="center" wrapText="1"/>
    </xf>
    <xf numFmtId="0" fontId="24" fillId="0" borderId="4" xfId="0" applyFont="1" applyFill="1" applyBorder="1" applyAlignment="1">
      <alignment horizontal="right"/>
    </xf>
    <xf numFmtId="0" fontId="24" fillId="0" borderId="22" xfId="0" applyFont="1" applyFill="1" applyBorder="1" applyAlignment="1">
      <alignment horizontal="right"/>
    </xf>
    <xf numFmtId="0" fontId="26" fillId="0" borderId="8" xfId="0" applyFont="1" applyFill="1" applyBorder="1" applyAlignment="1">
      <alignment horizontal="left"/>
    </xf>
    <xf numFmtId="0" fontId="50" fillId="0" borderId="0" xfId="0" applyFont="1" applyFill="1"/>
    <xf numFmtId="164" fontId="30" fillId="0" borderId="1" xfId="2" applyNumberFormat="1" applyFont="1" applyFill="1" applyBorder="1" applyAlignment="1">
      <alignment horizontal="right"/>
    </xf>
    <xf numFmtId="0" fontId="51" fillId="0" borderId="0" xfId="0" applyFont="1" applyFill="1"/>
    <xf numFmtId="0" fontId="30" fillId="0" borderId="0" xfId="0" applyFont="1" applyFill="1" applyBorder="1"/>
    <xf numFmtId="164" fontId="26" fillId="0" borderId="2" xfId="2" applyNumberFormat="1" applyFont="1" applyFill="1" applyBorder="1" applyAlignment="1">
      <alignment horizontal="right"/>
    </xf>
    <xf numFmtId="164" fontId="26" fillId="0" borderId="3" xfId="2" applyNumberFormat="1" applyFont="1" applyFill="1" applyBorder="1" applyAlignment="1">
      <alignment horizontal="right"/>
    </xf>
    <xf numFmtId="164" fontId="24" fillId="0" borderId="2" xfId="2" applyNumberFormat="1" applyFont="1" applyFill="1" applyBorder="1" applyAlignment="1">
      <alignment horizontal="right"/>
    </xf>
    <xf numFmtId="164" fontId="24" fillId="0" borderId="8" xfId="2" applyNumberFormat="1" applyFont="1" applyFill="1" applyBorder="1" applyAlignment="1">
      <alignment horizontal="right"/>
    </xf>
    <xf numFmtId="164" fontId="24" fillId="0" borderId="3" xfId="2" applyNumberFormat="1" applyFont="1" applyFill="1" applyBorder="1" applyAlignment="1">
      <alignment horizontal="right"/>
    </xf>
    <xf numFmtId="164" fontId="24" fillId="0" borderId="1" xfId="2" applyNumberFormat="1" applyFont="1" applyFill="1" applyBorder="1" applyAlignment="1">
      <alignment horizontal="center"/>
    </xf>
    <xf numFmtId="3" fontId="36" fillId="0" borderId="9" xfId="0" applyNumberFormat="1" applyFont="1" applyFill="1" applyBorder="1" applyAlignment="1">
      <alignment horizontal="center" vertical="top"/>
    </xf>
    <xf numFmtId="0" fontId="52" fillId="0" borderId="0" xfId="0" applyFont="1" applyFill="1"/>
    <xf numFmtId="3" fontId="36" fillId="0" borderId="9" xfId="0" applyNumberFormat="1" applyFont="1" applyFill="1" applyBorder="1" applyAlignment="1">
      <alignment horizontal="center" vertical="center"/>
    </xf>
    <xf numFmtId="0" fontId="53" fillId="0" borderId="0" xfId="0" applyFont="1" applyFill="1"/>
    <xf numFmtId="0" fontId="33" fillId="0" borderId="22" xfId="0" applyFont="1" applyFill="1" applyBorder="1" applyAlignment="1">
      <alignment vertical="center"/>
    </xf>
    <xf numFmtId="0" fontId="33" fillId="0" borderId="17" xfId="0" applyFont="1" applyFill="1" applyBorder="1" applyAlignment="1">
      <alignment vertical="center"/>
    </xf>
    <xf numFmtId="164" fontId="27" fillId="0" borderId="1" xfId="2" applyNumberFormat="1" applyFont="1" applyFill="1" applyBorder="1" applyAlignment="1">
      <alignment vertical="center"/>
    </xf>
    <xf numFmtId="0" fontId="52" fillId="0" borderId="0" xfId="0" applyFont="1" applyFill="1" applyAlignment="1">
      <alignment vertical="center"/>
    </xf>
    <xf numFmtId="0" fontId="33" fillId="0" borderId="0" xfId="0" applyFont="1" applyFill="1" applyAlignment="1">
      <alignment vertical="center"/>
    </xf>
    <xf numFmtId="0" fontId="33" fillId="0" borderId="0" xfId="0" applyFont="1" applyFill="1" applyBorder="1" applyAlignment="1">
      <alignment vertical="center"/>
    </xf>
    <xf numFmtId="0" fontId="33" fillId="0" borderId="18" xfId="0" applyFont="1" applyFill="1" applyBorder="1" applyAlignment="1">
      <alignment vertical="center"/>
    </xf>
    <xf numFmtId="0" fontId="33" fillId="0" borderId="19" xfId="0" applyFont="1" applyFill="1" applyBorder="1" applyAlignment="1">
      <alignment vertical="center"/>
    </xf>
    <xf numFmtId="0" fontId="24" fillId="0" borderId="1" xfId="0" applyFont="1" applyFill="1" applyBorder="1" applyAlignment="1">
      <alignment vertical="center"/>
    </xf>
    <xf numFmtId="0" fontId="24" fillId="0" borderId="1" xfId="0" applyFont="1" applyFill="1" applyBorder="1" applyAlignment="1">
      <alignment horizontal="right" vertical="center"/>
    </xf>
    <xf numFmtId="164" fontId="24" fillId="0" borderId="1" xfId="2" applyNumberFormat="1" applyFont="1" applyFill="1" applyBorder="1" applyAlignment="1">
      <alignment horizontal="right" vertical="center"/>
    </xf>
    <xf numFmtId="164" fontId="24" fillId="0" borderId="1" xfId="2" applyNumberFormat="1" applyFont="1" applyFill="1" applyBorder="1" applyAlignment="1">
      <alignment vertical="center"/>
    </xf>
    <xf numFmtId="164" fontId="20" fillId="0" borderId="1" xfId="2" applyNumberFormat="1" applyFont="1" applyFill="1" applyBorder="1" applyAlignment="1">
      <alignment vertical="center"/>
    </xf>
    <xf numFmtId="164" fontId="20" fillId="0" borderId="1" xfId="2" applyNumberFormat="1" applyFont="1" applyFill="1" applyBorder="1" applyAlignment="1">
      <alignment horizontal="right" vertical="center"/>
    </xf>
    <xf numFmtId="164" fontId="20" fillId="0" borderId="1" xfId="2" applyNumberFormat="1" applyFont="1" applyFill="1" applyBorder="1"/>
    <xf numFmtId="164" fontId="20" fillId="0" borderId="1" xfId="2" applyNumberFormat="1" applyFont="1" applyFill="1" applyBorder="1" applyAlignment="1">
      <alignment horizontal="right"/>
    </xf>
    <xf numFmtId="164" fontId="33" fillId="0" borderId="1" xfId="2" applyNumberFormat="1" applyFont="1" applyFill="1" applyBorder="1"/>
    <xf numFmtId="164" fontId="33" fillId="0" borderId="1" xfId="2" applyNumberFormat="1" applyFont="1" applyFill="1" applyBorder="1" applyAlignment="1">
      <alignment horizontal="right"/>
    </xf>
    <xf numFmtId="164" fontId="35" fillId="0" borderId="1" xfId="2" applyNumberFormat="1" applyFont="1" applyFill="1" applyBorder="1"/>
    <xf numFmtId="164" fontId="35" fillId="0" borderId="1" xfId="2" applyNumberFormat="1" applyFont="1" applyFill="1" applyBorder="1" applyAlignment="1">
      <alignment horizontal="right"/>
    </xf>
    <xf numFmtId="164" fontId="34" fillId="0" borderId="1" xfId="2" applyNumberFormat="1" applyFont="1" applyFill="1" applyBorder="1"/>
    <xf numFmtId="164" fontId="34" fillId="0" borderId="1" xfId="2" applyNumberFormat="1" applyFont="1" applyFill="1" applyBorder="1" applyAlignment="1">
      <alignment horizontal="right"/>
    </xf>
    <xf numFmtId="49" fontId="24" fillId="0" borderId="0" xfId="0" applyNumberFormat="1" applyFont="1" applyFill="1" applyBorder="1" applyAlignment="1">
      <alignment horizontal="center"/>
    </xf>
    <xf numFmtId="43" fontId="24" fillId="0" borderId="0" xfId="2" applyFont="1" applyFill="1" applyBorder="1"/>
    <xf numFmtId="43" fontId="24" fillId="0" borderId="0" xfId="0" applyNumberFormat="1" applyFont="1" applyFill="1" applyBorder="1"/>
    <xf numFmtId="0" fontId="24" fillId="0" borderId="21" xfId="0" applyFont="1" applyFill="1" applyBorder="1" applyAlignment="1">
      <alignment vertical="center"/>
    </xf>
    <xf numFmtId="0" fontId="24" fillId="0" borderId="0" xfId="0" applyFont="1" applyFill="1" applyBorder="1" applyAlignment="1">
      <alignment vertical="center"/>
    </xf>
    <xf numFmtId="0" fontId="24" fillId="0" borderId="4" xfId="0" applyFont="1" applyFill="1" applyBorder="1" applyAlignment="1">
      <alignment vertical="center"/>
    </xf>
    <xf numFmtId="0" fontId="24" fillId="0" borderId="15" xfId="0" applyFont="1" applyFill="1" applyBorder="1" applyAlignment="1">
      <alignment vertical="center"/>
    </xf>
    <xf numFmtId="0" fontId="24" fillId="0" borderId="15" xfId="0" applyFont="1" applyFill="1" applyBorder="1" applyAlignment="1">
      <alignment horizontal="right" vertical="center"/>
    </xf>
    <xf numFmtId="0" fontId="24" fillId="0" borderId="0" xfId="0" applyFont="1" applyFill="1" applyAlignment="1">
      <alignment vertical="center"/>
    </xf>
    <xf numFmtId="0" fontId="24" fillId="0" borderId="0" xfId="0" applyFont="1" applyFill="1" applyBorder="1" applyAlignment="1">
      <alignment horizontal="right"/>
    </xf>
    <xf numFmtId="164" fontId="24" fillId="0" borderId="0" xfId="2" applyNumberFormat="1" applyFont="1" applyFill="1" applyBorder="1" applyAlignment="1">
      <alignment horizontal="right"/>
    </xf>
    <xf numFmtId="0" fontId="17" fillId="0" borderId="0" xfId="0" applyFont="1" applyFill="1" applyBorder="1"/>
    <xf numFmtId="0" fontId="17" fillId="0" borderId="0" xfId="0" applyFont="1" applyFill="1" applyBorder="1" applyAlignment="1">
      <alignment horizontal="center" vertical="top"/>
    </xf>
    <xf numFmtId="3" fontId="17" fillId="0" borderId="0" xfId="0" applyNumberFormat="1" applyFont="1" applyFill="1" applyBorder="1" applyAlignment="1">
      <alignment vertical="center"/>
    </xf>
    <xf numFmtId="4" fontId="17" fillId="0" borderId="0" xfId="0" applyNumberFormat="1" applyFont="1" applyFill="1" applyBorder="1" applyAlignment="1">
      <alignment horizontal="left" vertical="center"/>
    </xf>
    <xf numFmtId="4" fontId="17" fillId="0" borderId="0" xfId="0" applyNumberFormat="1" applyFont="1" applyFill="1" applyBorder="1" applyAlignment="1">
      <alignment vertical="center"/>
    </xf>
    <xf numFmtId="0" fontId="34" fillId="3" borderId="15" xfId="0" applyFont="1" applyFill="1" applyBorder="1" applyAlignment="1">
      <alignment wrapText="1"/>
    </xf>
    <xf numFmtId="0" fontId="33" fillId="3" borderId="15" xfId="0" applyFont="1" applyFill="1" applyBorder="1" applyAlignment="1">
      <alignment wrapText="1"/>
    </xf>
    <xf numFmtId="3" fontId="36" fillId="3" borderId="9" xfId="0" applyNumberFormat="1" applyFont="1" applyFill="1" applyBorder="1" applyAlignment="1">
      <alignment horizontal="center" vertical="top"/>
    </xf>
    <xf numFmtId="3" fontId="36" fillId="3" borderId="9" xfId="0" applyNumberFormat="1" applyFont="1" applyFill="1" applyBorder="1" applyAlignment="1">
      <alignment horizontal="center" vertical="center"/>
    </xf>
    <xf numFmtId="0" fontId="26" fillId="3" borderId="15" xfId="0" applyFont="1" applyFill="1" applyBorder="1" applyAlignment="1">
      <alignment wrapText="1"/>
    </xf>
    <xf numFmtId="49" fontId="26" fillId="3" borderId="15" xfId="0" applyNumberFormat="1" applyFont="1" applyFill="1" applyBorder="1" applyAlignment="1">
      <alignment horizontal="left" vertical="center"/>
    </xf>
    <xf numFmtId="49" fontId="33" fillId="3" borderId="15" xfId="0" applyNumberFormat="1" applyFont="1" applyFill="1" applyBorder="1" applyAlignment="1">
      <alignment horizontal="left" vertical="center"/>
    </xf>
    <xf numFmtId="0" fontId="33" fillId="3" borderId="15" xfId="0" applyFont="1" applyFill="1" applyBorder="1" applyAlignment="1">
      <alignment horizontal="left" vertical="center" wrapText="1"/>
    </xf>
    <xf numFmtId="49" fontId="33" fillId="3" borderId="15" xfId="0" applyNumberFormat="1" applyFont="1" applyFill="1" applyBorder="1" applyAlignment="1">
      <alignment horizontal="left" vertical="center" wrapText="1"/>
    </xf>
    <xf numFmtId="49" fontId="26" fillId="3" borderId="15" xfId="0" applyNumberFormat="1" applyFont="1" applyFill="1" applyBorder="1" applyAlignment="1">
      <alignment horizontal="left" vertical="center" wrapText="1"/>
    </xf>
    <xf numFmtId="0" fontId="26" fillId="3" borderId="15" xfId="0" applyFont="1" applyFill="1" applyBorder="1" applyAlignment="1">
      <alignment vertical="center" wrapText="1"/>
    </xf>
    <xf numFmtId="0" fontId="26" fillId="3" borderId="9" xfId="0" applyFont="1" applyFill="1" applyBorder="1" applyAlignment="1">
      <alignment horizontal="center"/>
    </xf>
    <xf numFmtId="0" fontId="26" fillId="3" borderId="22" xfId="0" applyFont="1" applyFill="1" applyBorder="1"/>
    <xf numFmtId="164" fontId="27" fillId="3" borderId="4" xfId="2" applyNumberFormat="1" applyFont="1" applyFill="1" applyBorder="1" applyAlignment="1">
      <alignment horizontal="right"/>
    </xf>
    <xf numFmtId="0" fontId="27" fillId="3" borderId="21" xfId="0" applyFont="1" applyFill="1" applyBorder="1" applyAlignment="1">
      <alignment vertical="top"/>
    </xf>
    <xf numFmtId="0" fontId="27" fillId="3" borderId="0" xfId="0" applyFont="1" applyFill="1" applyBorder="1" applyAlignment="1">
      <alignment vertical="top"/>
    </xf>
    <xf numFmtId="164" fontId="27" fillId="3" borderId="15" xfId="2" applyNumberFormat="1" applyFont="1" applyFill="1" applyBorder="1"/>
    <xf numFmtId="164" fontId="27" fillId="3" borderId="15" xfId="2" applyNumberFormat="1" applyFont="1" applyFill="1" applyBorder="1" applyAlignment="1">
      <alignment horizontal="right"/>
    </xf>
    <xf numFmtId="0" fontId="26" fillId="3" borderId="18" xfId="0" applyFont="1" applyFill="1" applyBorder="1"/>
    <xf numFmtId="0" fontId="33" fillId="3" borderId="22" xfId="0" applyFont="1" applyFill="1" applyBorder="1" applyAlignment="1">
      <alignment vertical="center"/>
    </xf>
    <xf numFmtId="0" fontId="33" fillId="3" borderId="17" xfId="0" applyFont="1" applyFill="1" applyBorder="1" applyAlignment="1">
      <alignment vertical="center"/>
    </xf>
    <xf numFmtId="0" fontId="26" fillId="3" borderId="1" xfId="0" applyFont="1" applyFill="1" applyBorder="1" applyAlignment="1">
      <alignment vertical="center"/>
    </xf>
    <xf numFmtId="0" fontId="26" fillId="3" borderId="1" xfId="0" applyFont="1" applyFill="1" applyBorder="1" applyAlignment="1">
      <alignment horizontal="right" vertical="center"/>
    </xf>
    <xf numFmtId="164" fontId="27" fillId="3" borderId="1" xfId="2" applyNumberFormat="1" applyFont="1" applyFill="1" applyBorder="1" applyAlignment="1">
      <alignment horizontal="right" vertical="center"/>
    </xf>
    <xf numFmtId="164" fontId="27" fillId="3" borderId="1" xfId="2" applyNumberFormat="1" applyFont="1" applyFill="1" applyBorder="1" applyAlignment="1">
      <alignment vertical="center"/>
    </xf>
    <xf numFmtId="0" fontId="26" fillId="3" borderId="15" xfId="0" applyFont="1" applyFill="1" applyBorder="1" applyAlignment="1">
      <alignment horizontal="right"/>
    </xf>
    <xf numFmtId="43" fontId="57" fillId="0" borderId="0" xfId="2" applyFont="1"/>
    <xf numFmtId="0" fontId="57" fillId="0" borderId="0" xfId="0" applyFont="1"/>
    <xf numFmtId="0" fontId="56" fillId="0" borderId="0" xfId="0" applyFont="1" applyFill="1" applyAlignment="1">
      <alignment horizontal="center"/>
    </xf>
    <xf numFmtId="0" fontId="4" fillId="0" borderId="1" xfId="0" applyFont="1" applyFill="1" applyBorder="1"/>
    <xf numFmtId="0" fontId="21" fillId="0" borderId="1" xfId="0" applyFont="1" applyBorder="1" applyAlignment="1">
      <alignment horizontal="justify" vertical="center" wrapText="1"/>
    </xf>
    <xf numFmtId="0" fontId="58" fillId="0" borderId="1" xfId="0" applyFont="1" applyBorder="1" applyAlignment="1">
      <alignment wrapText="1"/>
    </xf>
    <xf numFmtId="43" fontId="4" fillId="0" borderId="1" xfId="0" applyNumberFormat="1" applyFont="1" applyFill="1" applyBorder="1"/>
    <xf numFmtId="0" fontId="3" fillId="0" borderId="8" xfId="0" applyFont="1" applyFill="1" applyBorder="1"/>
    <xf numFmtId="0" fontId="0" fillId="0" borderId="8" xfId="0" applyBorder="1"/>
    <xf numFmtId="164" fontId="0" fillId="0" borderId="1" xfId="0" applyNumberFormat="1" applyBorder="1"/>
    <xf numFmtId="0" fontId="16" fillId="0" borderId="1" xfId="0" applyFont="1" applyFill="1" applyBorder="1" applyAlignment="1">
      <alignment wrapText="1"/>
    </xf>
    <xf numFmtId="0" fontId="3" fillId="0" borderId="1" xfId="0" applyFont="1" applyFill="1" applyBorder="1" applyAlignment="1">
      <alignment horizontal="left" vertical="center" wrapText="1"/>
    </xf>
    <xf numFmtId="164" fontId="4" fillId="0" borderId="1" xfId="2" applyNumberFormat="1" applyFont="1" applyFill="1" applyBorder="1" applyAlignment="1">
      <alignment horizontal="center"/>
    </xf>
    <xf numFmtId="0" fontId="0" fillId="0" borderId="8" xfId="0" applyBorder="1" applyAlignment="1">
      <alignment horizontal="center" vertical="center"/>
    </xf>
    <xf numFmtId="164" fontId="0" fillId="0" borderId="1" xfId="0" applyNumberFormat="1" applyBorder="1" applyAlignment="1">
      <alignment horizontal="center" vertical="center"/>
    </xf>
    <xf numFmtId="164" fontId="37" fillId="0" borderId="1" xfId="2" applyNumberFormat="1" applyFont="1" applyFill="1" applyBorder="1"/>
    <xf numFmtId="0" fontId="37" fillId="0" borderId="1" xfId="0" applyFont="1" applyFill="1" applyBorder="1"/>
    <xf numFmtId="0" fontId="37" fillId="0" borderId="1" xfId="0" applyFont="1" applyFill="1" applyBorder="1" applyAlignment="1">
      <alignment vertical="center"/>
    </xf>
    <xf numFmtId="0" fontId="37" fillId="0" borderId="1" xfId="0" applyFont="1" applyBorder="1"/>
    <xf numFmtId="0" fontId="20" fillId="0" borderId="3" xfId="0" applyFont="1" applyFill="1" applyBorder="1" applyAlignment="1">
      <alignment wrapText="1"/>
    </xf>
    <xf numFmtId="0" fontId="20" fillId="0" borderId="3" xfId="0" applyFont="1" applyFill="1" applyBorder="1"/>
    <xf numFmtId="0" fontId="37" fillId="0" borderId="3" xfId="0" applyFont="1" applyFill="1" applyBorder="1" applyAlignment="1">
      <alignment wrapText="1"/>
    </xf>
    <xf numFmtId="164" fontId="37" fillId="0" borderId="3" xfId="2" applyNumberFormat="1" applyFont="1" applyFill="1" applyBorder="1"/>
    <xf numFmtId="0" fontId="37" fillId="0" borderId="0" xfId="0" applyFont="1" applyAlignment="1">
      <alignment horizontal="center" wrapText="1"/>
    </xf>
    <xf numFmtId="164" fontId="7" fillId="0" borderId="0" xfId="2" applyNumberFormat="1" applyFont="1" applyFill="1"/>
    <xf numFmtId="164" fontId="3" fillId="0" borderId="1" xfId="2" applyNumberFormat="1" applyFont="1" applyFill="1" applyBorder="1" applyAlignment="1">
      <alignment horizontal="left" vertical="center" wrapText="1"/>
    </xf>
    <xf numFmtId="164" fontId="0" fillId="0" borderId="1" xfId="0" applyNumberFormat="1" applyFill="1" applyBorder="1"/>
    <xf numFmtId="164" fontId="39" fillId="0" borderId="1" xfId="2" applyNumberFormat="1" applyFont="1" applyFill="1" applyBorder="1"/>
    <xf numFmtId="0" fontId="5" fillId="0" borderId="1" xfId="0" applyFont="1" applyFill="1" applyBorder="1" applyAlignment="1">
      <alignment horizontal="center" wrapText="1"/>
    </xf>
    <xf numFmtId="0" fontId="16" fillId="0" borderId="0" xfId="0" applyFont="1" applyAlignment="1">
      <alignment horizontal="center" wrapText="1"/>
    </xf>
    <xf numFmtId="0" fontId="0" fillId="0" borderId="1" xfId="0" applyBorder="1" applyAlignment="1">
      <alignment horizontal="center" wrapText="1"/>
    </xf>
    <xf numFmtId="0" fontId="0" fillId="0" borderId="1" xfId="0" applyFill="1" applyBorder="1" applyAlignment="1">
      <alignment horizontal="center" wrapText="1"/>
    </xf>
    <xf numFmtId="0" fontId="0" fillId="0" borderId="0" xfId="0" applyFont="1"/>
    <xf numFmtId="0" fontId="59" fillId="0" borderId="0" xfId="0" applyFont="1"/>
    <xf numFmtId="0" fontId="60" fillId="0" borderId="0" xfId="0" applyFont="1" applyAlignment="1">
      <alignment horizontal="center" wrapText="1"/>
    </xf>
    <xf numFmtId="0" fontId="3" fillId="2" borderId="1" xfId="0" applyFont="1" applyFill="1" applyBorder="1" applyAlignment="1">
      <alignment horizontal="center" wrapText="1"/>
    </xf>
    <xf numFmtId="164" fontId="4" fillId="11" borderId="1" xfId="2" applyNumberFormat="1" applyFont="1" applyFill="1" applyBorder="1"/>
    <xf numFmtId="164" fontId="4" fillId="0" borderId="1" xfId="2" applyNumberFormat="1" applyFont="1" applyFill="1" applyBorder="1"/>
    <xf numFmtId="164" fontId="0" fillId="0" borderId="1" xfId="2" applyNumberFormat="1" applyFont="1" applyBorder="1" applyAlignment="1">
      <alignment vertical="center"/>
    </xf>
    <xf numFmtId="164" fontId="0" fillId="0" borderId="1" xfId="2" applyNumberFormat="1" applyFont="1" applyFill="1" applyBorder="1" applyAlignment="1">
      <alignment vertical="center"/>
    </xf>
    <xf numFmtId="0" fontId="0" fillId="0" borderId="1" xfId="0" applyBorder="1" applyAlignment="1">
      <alignment horizontal="center" vertical="center" wrapText="1"/>
    </xf>
    <xf numFmtId="164" fontId="0" fillId="0" borderId="1" xfId="0" applyNumberFormat="1" applyFill="1" applyBorder="1" applyAlignment="1">
      <alignment vertical="center"/>
    </xf>
    <xf numFmtId="0" fontId="4" fillId="0" borderId="8" xfId="0" applyFont="1" applyBorder="1" applyAlignment="1">
      <alignment wrapText="1"/>
    </xf>
    <xf numFmtId="0" fontId="0" fillId="0" borderId="8" xfId="0" applyFont="1" applyFill="1" applyBorder="1" applyAlignment="1">
      <alignment horizontal="center" wrapText="1"/>
    </xf>
    <xf numFmtId="0" fontId="0" fillId="0" borderId="8" xfId="0" applyFont="1" applyBorder="1"/>
    <xf numFmtId="164" fontId="0" fillId="0" borderId="8" xfId="2" applyNumberFormat="1" applyFont="1" applyFill="1" applyBorder="1"/>
    <xf numFmtId="165" fontId="0" fillId="0" borderId="1" xfId="2" applyNumberFormat="1" applyFont="1" applyFill="1" applyBorder="1"/>
    <xf numFmtId="165" fontId="0" fillId="0" borderId="1" xfId="2" applyNumberFormat="1" applyFont="1" applyBorder="1"/>
    <xf numFmtId="0" fontId="20" fillId="0" borderId="2" xfId="0" applyFont="1" applyFill="1" applyBorder="1" applyAlignment="1">
      <alignment wrapText="1"/>
    </xf>
    <xf numFmtId="165" fontId="0" fillId="11" borderId="1" xfId="2" applyNumberFormat="1" applyFont="1" applyFill="1" applyBorder="1"/>
    <xf numFmtId="164" fontId="0" fillId="0" borderId="1" xfId="2" applyNumberFormat="1" applyFont="1" applyBorder="1" applyAlignment="1">
      <alignment horizontal="center" vertical="center"/>
    </xf>
    <xf numFmtId="164" fontId="0" fillId="0" borderId="1" xfId="2" applyNumberFormat="1" applyFont="1" applyBorder="1" applyAlignment="1">
      <alignment horizontal="center" wrapText="1"/>
    </xf>
    <xf numFmtId="164" fontId="37" fillId="0" borderId="1" xfId="2" applyNumberFormat="1" applyFont="1" applyFill="1" applyBorder="1" applyAlignment="1">
      <alignment vertical="center"/>
    </xf>
    <xf numFmtId="0" fontId="0" fillId="0" borderId="1" xfId="0" applyFont="1" applyBorder="1" applyAlignment="1">
      <alignment horizontal="center" wrapText="1"/>
    </xf>
    <xf numFmtId="164" fontId="0" fillId="0" borderId="1" xfId="2" applyNumberFormat="1" applyFont="1" applyFill="1" applyBorder="1" applyAlignment="1">
      <alignment horizontal="center" vertical="center" wrapText="1"/>
    </xf>
    <xf numFmtId="164" fontId="0" fillId="0" borderId="1" xfId="2" applyNumberFormat="1" applyFont="1" applyFill="1" applyBorder="1" applyAlignment="1">
      <alignment wrapText="1"/>
    </xf>
    <xf numFmtId="49" fontId="24" fillId="0" borderId="22" xfId="0" applyNumberFormat="1" applyFont="1" applyFill="1" applyBorder="1" applyAlignment="1">
      <alignment horizontal="right"/>
    </xf>
    <xf numFmtId="3" fontId="37" fillId="0" borderId="0" xfId="0" applyNumberFormat="1" applyFont="1"/>
    <xf numFmtId="164" fontId="24" fillId="0" borderId="0" xfId="0" applyNumberFormat="1" applyFont="1" applyFill="1" applyBorder="1"/>
    <xf numFmtId="3" fontId="20" fillId="0" borderId="0" xfId="0" applyNumberFormat="1" applyFont="1" applyFill="1" applyAlignment="1">
      <alignment vertical="center"/>
    </xf>
    <xf numFmtId="3" fontId="26" fillId="0" borderId="1" xfId="0" applyNumberFormat="1" applyFont="1" applyFill="1" applyBorder="1" applyAlignment="1">
      <alignment horizontal="center" vertical="center" wrapText="1"/>
    </xf>
    <xf numFmtId="3" fontId="26" fillId="3" borderId="1" xfId="0" applyNumberFormat="1" applyFont="1" applyFill="1" applyBorder="1" applyAlignment="1">
      <alignment horizontal="right" vertical="center"/>
    </xf>
    <xf numFmtId="3" fontId="26" fillId="0" borderId="0" xfId="0" applyNumberFormat="1" applyFont="1" applyFill="1" applyBorder="1" applyAlignment="1">
      <alignment vertical="center"/>
    </xf>
    <xf numFmtId="3" fontId="20" fillId="0" borderId="0" xfId="0" applyNumberFormat="1" applyFont="1" applyFill="1" applyBorder="1" applyAlignment="1">
      <alignment vertical="center"/>
    </xf>
    <xf numFmtId="0" fontId="37" fillId="0" borderId="8" xfId="0" applyFont="1" applyBorder="1"/>
    <xf numFmtId="3" fontId="37" fillId="0" borderId="1" xfId="0" applyNumberFormat="1" applyFont="1" applyBorder="1"/>
    <xf numFmtId="164" fontId="37" fillId="0" borderId="8" xfId="2" applyNumberFormat="1" applyFont="1" applyBorder="1"/>
    <xf numFmtId="164" fontId="26" fillId="3" borderId="1" xfId="2" applyNumberFormat="1" applyFont="1" applyFill="1" applyBorder="1" applyAlignment="1">
      <alignment vertical="center"/>
    </xf>
    <xf numFmtId="164" fontId="36" fillId="3" borderId="8" xfId="2" applyNumberFormat="1" applyFont="1" applyFill="1" applyBorder="1" applyAlignment="1">
      <alignment horizontal="right" vertical="center"/>
    </xf>
    <xf numFmtId="164" fontId="26" fillId="3" borderId="8" xfId="2" applyNumberFormat="1" applyFont="1" applyFill="1" applyBorder="1" applyAlignment="1">
      <alignment vertical="center"/>
    </xf>
    <xf numFmtId="3" fontId="20" fillId="0" borderId="1" xfId="0" applyNumberFormat="1" applyFont="1" applyFill="1" applyBorder="1" applyAlignment="1"/>
    <xf numFmtId="164" fontId="26" fillId="3" borderId="1" xfId="2" applyNumberFormat="1" applyFont="1" applyFill="1" applyBorder="1" applyAlignment="1">
      <alignment horizontal="center"/>
    </xf>
    <xf numFmtId="164" fontId="26" fillId="0" borderId="0" xfId="0" applyNumberFormat="1" applyFont="1" applyFill="1"/>
    <xf numFmtId="43" fontId="24" fillId="0" borderId="0" xfId="0" applyNumberFormat="1" applyFont="1" applyFill="1"/>
    <xf numFmtId="43" fontId="34" fillId="0" borderId="0" xfId="0" applyNumberFormat="1" applyFont="1" applyFill="1"/>
    <xf numFmtId="43" fontId="26" fillId="3" borderId="1" xfId="2" applyFont="1" applyFill="1" applyBorder="1" applyAlignment="1">
      <alignment horizontal="right"/>
    </xf>
    <xf numFmtId="43" fontId="27" fillId="3" borderId="1" xfId="2" applyFont="1" applyFill="1" applyBorder="1" applyAlignment="1">
      <alignment horizontal="right"/>
    </xf>
    <xf numFmtId="43" fontId="24" fillId="3" borderId="1" xfId="2" applyFont="1" applyFill="1" applyBorder="1" applyAlignment="1">
      <alignment horizontal="right"/>
    </xf>
    <xf numFmtId="43" fontId="24" fillId="0" borderId="1" xfId="2" applyFont="1" applyFill="1" applyBorder="1" applyAlignment="1">
      <alignment horizontal="right"/>
    </xf>
    <xf numFmtId="43" fontId="26" fillId="0" borderId="1" xfId="2" applyFont="1" applyFill="1" applyBorder="1" applyAlignment="1">
      <alignment horizontal="right"/>
    </xf>
    <xf numFmtId="43" fontId="20" fillId="0" borderId="1" xfId="2" applyFont="1" applyFill="1" applyBorder="1" applyAlignment="1">
      <alignment horizontal="right"/>
    </xf>
    <xf numFmtId="43" fontId="26" fillId="3" borderId="1" xfId="2" applyFont="1" applyFill="1" applyBorder="1" applyAlignment="1">
      <alignment horizontal="center"/>
    </xf>
    <xf numFmtId="43" fontId="26" fillId="0" borderId="2" xfId="2" applyFont="1" applyFill="1" applyBorder="1" applyAlignment="1">
      <alignment horizontal="right"/>
    </xf>
    <xf numFmtId="43" fontId="26" fillId="0" borderId="3" xfId="2" applyFont="1" applyFill="1" applyBorder="1" applyAlignment="1">
      <alignment horizontal="right"/>
    </xf>
    <xf numFmtId="43" fontId="27" fillId="3" borderId="1" xfId="2" applyFont="1" applyFill="1" applyBorder="1"/>
    <xf numFmtId="43" fontId="24" fillId="0" borderId="1" xfId="2" applyFont="1" applyFill="1" applyBorder="1"/>
    <xf numFmtId="43" fontId="26" fillId="3" borderId="1" xfId="2" applyFont="1" applyFill="1" applyBorder="1"/>
    <xf numFmtId="164" fontId="27" fillId="3" borderId="1" xfId="2" applyNumberFormat="1" applyFont="1" applyFill="1" applyBorder="1" applyAlignment="1">
      <alignment horizontal="center"/>
    </xf>
    <xf numFmtId="164" fontId="24" fillId="0" borderId="15" xfId="2" applyNumberFormat="1" applyFont="1" applyFill="1" applyBorder="1"/>
    <xf numFmtId="43" fontId="25" fillId="0" borderId="0" xfId="2" applyFont="1" applyFill="1"/>
    <xf numFmtId="43" fontId="24" fillId="0" borderId="0" xfId="2" applyFont="1" applyFill="1"/>
    <xf numFmtId="43" fontId="24" fillId="0" borderId="17" xfId="2" applyFont="1" applyFill="1" applyBorder="1"/>
    <xf numFmtId="43" fontId="24" fillId="0" borderId="4" xfId="2" applyFont="1" applyFill="1" applyBorder="1" applyAlignment="1">
      <alignment horizontal="center"/>
    </xf>
    <xf numFmtId="43" fontId="24" fillId="0" borderId="3" xfId="2" applyFont="1" applyFill="1" applyBorder="1" applyAlignment="1">
      <alignment horizontal="center"/>
    </xf>
    <xf numFmtId="164" fontId="0" fillId="0" borderId="1" xfId="2" applyNumberFormat="1" applyFont="1" applyBorder="1" applyAlignment="1">
      <alignment horizontal="center"/>
    </xf>
    <xf numFmtId="164" fontId="26" fillId="3" borderId="1" xfId="2" applyNumberFormat="1" applyFont="1" applyFill="1" applyBorder="1" applyAlignment="1">
      <alignment horizontal="right" wrapText="1"/>
    </xf>
    <xf numFmtId="0" fontId="24" fillId="0" borderId="18" xfId="0" quotePrefix="1" applyFont="1" applyFill="1" applyBorder="1" applyAlignment="1">
      <alignment horizontal="right"/>
    </xf>
    <xf numFmtId="0" fontId="24" fillId="0" borderId="3" xfId="0" applyFont="1" applyFill="1" applyBorder="1" applyAlignment="1">
      <alignment horizontal="right"/>
    </xf>
    <xf numFmtId="0" fontId="24" fillId="0" borderId="4" xfId="0" applyFont="1" applyFill="1" applyBorder="1" applyAlignment="1">
      <alignment horizontal="center" wrapText="1"/>
    </xf>
    <xf numFmtId="3" fontId="54" fillId="3" borderId="1" xfId="0" applyNumberFormat="1" applyFont="1" applyFill="1" applyBorder="1" applyAlignment="1">
      <alignment vertical="center"/>
    </xf>
    <xf numFmtId="0" fontId="61" fillId="0" borderId="0" xfId="0" applyFont="1" applyAlignment="1">
      <alignment horizontal="center" wrapText="1"/>
    </xf>
    <xf numFmtId="164" fontId="37" fillId="0" borderId="2" xfId="2" applyNumberFormat="1" applyFont="1" applyFill="1" applyBorder="1"/>
    <xf numFmtId="43" fontId="20" fillId="0" borderId="1" xfId="2" applyFont="1" applyFill="1" applyBorder="1"/>
    <xf numFmtId="43" fontId="62" fillId="0" borderId="1" xfId="2" applyFont="1" applyBorder="1" applyAlignment="1">
      <alignment horizontal="justify" vertical="center" wrapText="1"/>
    </xf>
    <xf numFmtId="0" fontId="20" fillId="0" borderId="1" xfId="0" applyFont="1" applyFill="1" applyBorder="1" applyAlignment="1">
      <alignment horizontal="center"/>
    </xf>
    <xf numFmtId="0" fontId="20" fillId="0" borderId="3" xfId="0" applyFont="1" applyFill="1" applyBorder="1" applyAlignment="1">
      <alignment horizontal="center"/>
    </xf>
    <xf numFmtId="0" fontId="20" fillId="0" borderId="8" xfId="0" applyFont="1" applyFill="1" applyBorder="1" applyAlignment="1">
      <alignment horizontal="center"/>
    </xf>
    <xf numFmtId="164" fontId="24" fillId="0" borderId="9" xfId="2" applyNumberFormat="1" applyFont="1" applyFill="1" applyBorder="1"/>
    <xf numFmtId="49" fontId="33" fillId="3" borderId="2" xfId="0" applyNumberFormat="1" applyFont="1" applyFill="1" applyBorder="1" applyAlignment="1">
      <alignment horizontal="center"/>
    </xf>
    <xf numFmtId="49" fontId="20" fillId="0" borderId="3" xfId="0" applyNumberFormat="1" applyFont="1" applyFill="1" applyBorder="1" applyAlignment="1">
      <alignment horizontal="center"/>
    </xf>
    <xf numFmtId="49" fontId="33" fillId="3" borderId="3" xfId="0" applyNumberFormat="1" applyFont="1" applyFill="1" applyBorder="1" applyAlignment="1">
      <alignment horizontal="center"/>
    </xf>
    <xf numFmtId="49" fontId="20" fillId="0" borderId="2" xfId="0" applyNumberFormat="1" applyFont="1" applyFill="1" applyBorder="1" applyAlignment="1">
      <alignment horizontal="center" vertical="center" wrapText="1"/>
    </xf>
    <xf numFmtId="49" fontId="20" fillId="0" borderId="3" xfId="0" applyNumberFormat="1" applyFont="1" applyFill="1" applyBorder="1" applyAlignment="1">
      <alignment horizontal="center" vertical="center" wrapText="1"/>
    </xf>
    <xf numFmtId="0" fontId="24" fillId="0" borderId="20" xfId="0" applyFont="1" applyFill="1" applyBorder="1" applyAlignment="1">
      <alignment horizontal="left" wrapText="1"/>
    </xf>
    <xf numFmtId="0" fontId="24" fillId="0" borderId="16" xfId="0" applyFont="1" applyFill="1" applyBorder="1" applyAlignment="1">
      <alignment horizontal="left" wrapText="1"/>
    </xf>
    <xf numFmtId="0" fontId="24" fillId="0" borderId="20"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20"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24" fillId="0" borderId="20" xfId="0" applyFont="1" applyFill="1" applyBorder="1" applyAlignment="1">
      <alignment horizontal="left" vertical="top" wrapText="1"/>
    </xf>
    <xf numFmtId="0" fontId="24" fillId="0" borderId="15" xfId="0" applyFont="1" applyFill="1" applyBorder="1" applyAlignment="1">
      <alignment horizontal="left" vertical="top" wrapText="1"/>
    </xf>
    <xf numFmtId="0" fontId="24" fillId="0" borderId="15" xfId="0" applyFont="1" applyFill="1" applyBorder="1" applyAlignment="1">
      <alignment horizontal="left" vertical="center" wrapText="1"/>
    </xf>
    <xf numFmtId="0" fontId="26" fillId="0" borderId="0" xfId="0" applyFont="1" applyFill="1" applyAlignment="1">
      <alignment horizontal="center"/>
    </xf>
    <xf numFmtId="0" fontId="32" fillId="3" borderId="8" xfId="0" applyFont="1" applyFill="1" applyBorder="1" applyAlignment="1">
      <alignment horizontal="center"/>
    </xf>
    <xf numFmtId="0" fontId="32" fillId="3" borderId="7" xfId="0" applyFont="1" applyFill="1" applyBorder="1" applyAlignment="1">
      <alignment horizontal="center"/>
    </xf>
    <xf numFmtId="0" fontId="32" fillId="3" borderId="9" xfId="0" applyFont="1" applyFill="1" applyBorder="1" applyAlignment="1">
      <alignment horizontal="center"/>
    </xf>
    <xf numFmtId="0" fontId="26" fillId="0" borderId="2" xfId="0" quotePrefix="1" applyFont="1" applyFill="1" applyBorder="1" applyAlignment="1">
      <alignment horizontal="center"/>
    </xf>
    <xf numFmtId="0" fontId="26" fillId="0" borderId="3" xfId="0" quotePrefix="1" applyFont="1" applyFill="1" applyBorder="1" applyAlignment="1">
      <alignment horizontal="center"/>
    </xf>
    <xf numFmtId="164" fontId="27" fillId="0" borderId="2" xfId="2" applyNumberFormat="1" applyFont="1" applyFill="1" applyBorder="1" applyAlignment="1">
      <alignment horizontal="center"/>
    </xf>
    <xf numFmtId="164" fontId="27" fillId="0" borderId="3" xfId="2" applyNumberFormat="1" applyFont="1" applyFill="1" applyBorder="1" applyAlignment="1">
      <alignment horizontal="center"/>
    </xf>
    <xf numFmtId="164" fontId="24" fillId="0" borderId="2" xfId="2" applyNumberFormat="1" applyFont="1" applyFill="1" applyBorder="1" applyAlignment="1">
      <alignment horizontal="center"/>
    </xf>
    <xf numFmtId="164" fontId="24" fillId="0" borderId="3" xfId="2" applyNumberFormat="1" applyFont="1" applyFill="1" applyBorder="1" applyAlignment="1">
      <alignment horizontal="center"/>
    </xf>
    <xf numFmtId="0" fontId="20" fillId="3" borderId="1" xfId="0" applyFont="1" applyFill="1" applyBorder="1" applyAlignment="1">
      <alignment horizontal="center" wrapText="1"/>
    </xf>
    <xf numFmtId="0" fontId="20" fillId="0" borderId="1" xfId="0" applyFont="1" applyFill="1" applyBorder="1" applyAlignment="1">
      <alignment horizontal="center"/>
    </xf>
    <xf numFmtId="0" fontId="20" fillId="0" borderId="18" xfId="0" applyFont="1" applyFill="1" applyBorder="1" applyAlignment="1">
      <alignment horizontal="left" wrapText="1"/>
    </xf>
    <xf numFmtId="0" fontId="20" fillId="0" borderId="19" xfId="0" applyFont="1" applyFill="1" applyBorder="1" applyAlignment="1">
      <alignment horizontal="left" wrapText="1"/>
    </xf>
    <xf numFmtId="0" fontId="20" fillId="0" borderId="20" xfId="0" applyFont="1" applyFill="1" applyBorder="1" applyAlignment="1">
      <alignment horizontal="left" wrapText="1"/>
    </xf>
    <xf numFmtId="0" fontId="20" fillId="0" borderId="2" xfId="0" applyFont="1" applyFill="1" applyBorder="1" applyAlignment="1">
      <alignment horizontal="center"/>
    </xf>
    <xf numFmtId="0" fontId="20" fillId="0" borderId="3" xfId="0" applyFont="1" applyFill="1" applyBorder="1" applyAlignment="1">
      <alignment horizontal="center"/>
    </xf>
    <xf numFmtId="3" fontId="36" fillId="3" borderId="15" xfId="0" applyNumberFormat="1" applyFont="1" applyFill="1" applyBorder="1" applyAlignment="1">
      <alignment horizontal="left" vertical="top"/>
    </xf>
    <xf numFmtId="4" fontId="36" fillId="3" borderId="1" xfId="0" applyNumberFormat="1" applyFont="1" applyFill="1" applyBorder="1" applyAlignment="1">
      <alignment horizontal="center" vertical="center"/>
    </xf>
    <xf numFmtId="0" fontId="20" fillId="0" borderId="1" xfId="0" applyFont="1" applyFill="1" applyBorder="1" applyAlignment="1">
      <alignment horizontal="center" vertical="center" wrapText="1"/>
    </xf>
    <xf numFmtId="3" fontId="20" fillId="0" borderId="1" xfId="0" applyNumberFormat="1" applyFont="1" applyBorder="1" applyAlignment="1">
      <alignment horizontal="center" vertical="center" wrapText="1"/>
    </xf>
    <xf numFmtId="3" fontId="20" fillId="0" borderId="2" xfId="0" applyNumberFormat="1" applyFont="1" applyBorder="1" applyAlignment="1">
      <alignment horizontal="center" vertical="center" wrapText="1"/>
    </xf>
    <xf numFmtId="3" fontId="20" fillId="0" borderId="3" xfId="0" applyNumberFormat="1" applyFont="1" applyBorder="1" applyAlignment="1">
      <alignment horizontal="center" vertical="center" wrapText="1"/>
    </xf>
    <xf numFmtId="49" fontId="26" fillId="0" borderId="0" xfId="0" applyNumberFormat="1" applyFont="1" applyFill="1" applyAlignment="1">
      <alignment horizontal="left" vertical="center"/>
    </xf>
    <xf numFmtId="0" fontId="48" fillId="0" borderId="0" xfId="0" applyFont="1" applyFill="1" applyAlignment="1">
      <alignment horizontal="center"/>
    </xf>
    <xf numFmtId="0" fontId="48" fillId="0" borderId="0" xfId="0" applyFont="1" applyFill="1" applyAlignment="1">
      <alignment horizontal="center" vertical="center" wrapText="1"/>
    </xf>
    <xf numFmtId="0" fontId="48" fillId="0" borderId="0" xfId="0" applyFont="1" applyFill="1" applyAlignment="1">
      <alignment horizontal="center" vertical="center"/>
    </xf>
    <xf numFmtId="0" fontId="24" fillId="0" borderId="18"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6" xfId="0" applyFont="1" applyFill="1" applyBorder="1" applyAlignment="1">
      <alignment horizontal="center" vertical="center" wrapText="1"/>
    </xf>
    <xf numFmtId="49" fontId="24" fillId="0" borderId="2" xfId="2" quotePrefix="1" applyNumberFormat="1" applyFont="1" applyFill="1" applyBorder="1" applyAlignment="1">
      <alignment horizontal="center" vertical="center" wrapText="1"/>
    </xf>
    <xf numFmtId="49" fontId="24" fillId="0" borderId="4" xfId="2" quotePrefix="1" applyNumberFormat="1" applyFont="1" applyFill="1" applyBorder="1" applyAlignment="1">
      <alignment horizontal="center" vertical="center" wrapText="1"/>
    </xf>
    <xf numFmtId="49" fontId="24" fillId="0" borderId="3" xfId="2" quotePrefix="1" applyNumberFormat="1" applyFont="1" applyFill="1" applyBorder="1" applyAlignment="1">
      <alignment horizontal="center" vertical="center" wrapText="1"/>
    </xf>
    <xf numFmtId="0" fontId="55" fillId="0" borderId="2" xfId="0" quotePrefix="1" applyFont="1" applyFill="1" applyBorder="1" applyAlignment="1">
      <alignment horizontal="center" vertical="center" wrapText="1"/>
    </xf>
    <xf numFmtId="0" fontId="55" fillId="0" borderId="4" xfId="0" quotePrefix="1" applyFont="1" applyFill="1" applyBorder="1" applyAlignment="1">
      <alignment horizontal="center" vertical="center" wrapText="1"/>
    </xf>
    <xf numFmtId="0" fontId="55" fillId="0" borderId="3" xfId="0" quotePrefix="1" applyFont="1" applyFill="1" applyBorder="1" applyAlignment="1">
      <alignment horizontal="center" vertical="center" wrapText="1"/>
    </xf>
    <xf numFmtId="0" fontId="20" fillId="0" borderId="2"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3" xfId="0" applyFont="1" applyFill="1" applyBorder="1" applyAlignment="1">
      <alignment horizontal="center" vertical="center"/>
    </xf>
    <xf numFmtId="0" fontId="32" fillId="0" borderId="0" xfId="0" applyFont="1" applyFill="1" applyBorder="1" applyAlignment="1">
      <alignment horizontal="center" wrapText="1"/>
    </xf>
    <xf numFmtId="0" fontId="32" fillId="0" borderId="15" xfId="0" applyFont="1" applyFill="1" applyBorder="1" applyAlignment="1">
      <alignment horizontal="center" wrapText="1"/>
    </xf>
    <xf numFmtId="0" fontId="20" fillId="0" borderId="8" xfId="0" applyFont="1" applyFill="1" applyBorder="1" applyAlignment="1">
      <alignment horizontal="center" wrapText="1"/>
    </xf>
    <xf numFmtId="0" fontId="20" fillId="0" borderId="7" xfId="0" applyFont="1" applyFill="1" applyBorder="1" applyAlignment="1">
      <alignment horizontal="center" wrapText="1"/>
    </xf>
    <xf numFmtId="0" fontId="20" fillId="0" borderId="9" xfId="0" applyFont="1" applyFill="1" applyBorder="1" applyAlignment="1">
      <alignment horizontal="center" wrapText="1"/>
    </xf>
    <xf numFmtId="0" fontId="26" fillId="3" borderId="18" xfId="0" applyFont="1" applyFill="1" applyBorder="1" applyAlignment="1">
      <alignment horizontal="center"/>
    </xf>
    <xf numFmtId="0" fontId="26" fillId="3" borderId="19" xfId="0" applyFont="1" applyFill="1" applyBorder="1" applyAlignment="1">
      <alignment horizontal="center"/>
    </xf>
    <xf numFmtId="0" fontId="26" fillId="3" borderId="20" xfId="0" applyFont="1" applyFill="1" applyBorder="1" applyAlignment="1">
      <alignment horizontal="center"/>
    </xf>
    <xf numFmtId="164" fontId="24" fillId="0" borderId="2" xfId="2" applyNumberFormat="1" applyFont="1" applyFill="1" applyBorder="1" applyAlignment="1">
      <alignment horizontal="right"/>
    </xf>
    <xf numFmtId="164" fontId="24" fillId="0" borderId="3" xfId="2" applyNumberFormat="1" applyFont="1" applyFill="1" applyBorder="1" applyAlignment="1">
      <alignment horizontal="right"/>
    </xf>
    <xf numFmtId="0" fontId="24" fillId="0" borderId="21" xfId="0" applyFont="1" applyFill="1" applyBorder="1" applyAlignment="1">
      <alignment horizontal="center" wrapText="1"/>
    </xf>
    <xf numFmtId="0" fontId="24" fillId="0" borderId="0" xfId="0" applyFont="1" applyFill="1" applyBorder="1" applyAlignment="1">
      <alignment horizontal="center" wrapText="1"/>
    </xf>
    <xf numFmtId="0" fontId="24" fillId="0" borderId="15" xfId="0" applyFont="1" applyFill="1" applyBorder="1" applyAlignment="1">
      <alignment horizontal="center" wrapText="1"/>
    </xf>
    <xf numFmtId="0" fontId="24" fillId="0" borderId="0" xfId="0" applyFont="1" applyFill="1" applyBorder="1" applyAlignment="1">
      <alignment horizontal="left"/>
    </xf>
    <xf numFmtId="0" fontId="24" fillId="0" borderId="15" xfId="0" applyFont="1" applyFill="1" applyBorder="1" applyAlignment="1">
      <alignment horizontal="left"/>
    </xf>
    <xf numFmtId="0" fontId="26" fillId="3" borderId="8" xfId="0" applyFont="1" applyFill="1" applyBorder="1" applyAlignment="1">
      <alignment horizontal="center" wrapText="1"/>
    </xf>
    <xf numFmtId="0" fontId="26" fillId="3" borderId="7" xfId="0" applyFont="1" applyFill="1" applyBorder="1" applyAlignment="1">
      <alignment horizontal="center" wrapText="1"/>
    </xf>
    <xf numFmtId="0" fontId="26" fillId="3" borderId="9" xfId="0" applyFont="1" applyFill="1" applyBorder="1" applyAlignment="1">
      <alignment horizontal="center" wrapText="1"/>
    </xf>
    <xf numFmtId="164" fontId="24" fillId="0" borderId="20" xfId="2" applyNumberFormat="1" applyFont="1" applyFill="1" applyBorder="1" applyAlignment="1">
      <alignment horizontal="center"/>
    </xf>
    <xf numFmtId="164" fontId="24" fillId="0" borderId="16" xfId="2" applyNumberFormat="1" applyFont="1" applyFill="1" applyBorder="1" applyAlignment="1">
      <alignment horizontal="center"/>
    </xf>
    <xf numFmtId="0" fontId="26" fillId="3" borderId="21" xfId="0" applyFont="1" applyFill="1" applyBorder="1" applyAlignment="1">
      <alignment horizontal="left"/>
    </xf>
    <xf numFmtId="0" fontId="26" fillId="3" borderId="0" xfId="0" applyFont="1" applyFill="1" applyBorder="1" applyAlignment="1">
      <alignment horizontal="left"/>
    </xf>
    <xf numFmtId="0" fontId="26" fillId="3" borderId="15" xfId="0" applyFont="1" applyFill="1" applyBorder="1" applyAlignment="1">
      <alignment horizontal="left"/>
    </xf>
    <xf numFmtId="0" fontId="24" fillId="0" borderId="21" xfId="0" applyFont="1" applyFill="1" applyBorder="1" applyAlignment="1">
      <alignment horizontal="left"/>
    </xf>
    <xf numFmtId="3" fontId="26" fillId="3" borderId="15" xfId="0" applyNumberFormat="1" applyFont="1" applyFill="1" applyBorder="1" applyAlignment="1">
      <alignment horizontal="left" vertical="top"/>
    </xf>
    <xf numFmtId="3" fontId="36" fillId="3" borderId="15" xfId="0" applyNumberFormat="1" applyFont="1" applyFill="1" applyBorder="1" applyAlignment="1">
      <alignment horizontal="left" wrapText="1"/>
    </xf>
    <xf numFmtId="3" fontId="36" fillId="3" borderId="15" xfId="0" applyNumberFormat="1" applyFont="1" applyFill="1" applyBorder="1" applyAlignment="1">
      <alignment horizontal="left" vertical="top" wrapText="1"/>
    </xf>
    <xf numFmtId="4" fontId="36" fillId="3" borderId="2" xfId="0" applyNumberFormat="1" applyFont="1" applyFill="1" applyBorder="1" applyAlignment="1">
      <alignment horizontal="center" vertical="center"/>
    </xf>
    <xf numFmtId="4" fontId="36" fillId="3" borderId="3" xfId="0" applyNumberFormat="1" applyFont="1" applyFill="1" applyBorder="1" applyAlignment="1">
      <alignment horizontal="center" vertical="center"/>
    </xf>
    <xf numFmtId="3" fontId="17" fillId="3" borderId="15" xfId="0" applyNumberFormat="1" applyFont="1" applyFill="1" applyBorder="1" applyAlignment="1">
      <alignment horizontal="left" vertical="top"/>
    </xf>
    <xf numFmtId="4" fontId="36" fillId="3" borderId="4" xfId="0" applyNumberFormat="1" applyFont="1" applyFill="1" applyBorder="1" applyAlignment="1">
      <alignment horizontal="center" vertical="center"/>
    </xf>
    <xf numFmtId="0" fontId="26" fillId="3" borderId="15" xfId="0" applyFont="1" applyFill="1" applyBorder="1" applyAlignment="1">
      <alignment horizontal="left" vertical="top"/>
    </xf>
    <xf numFmtId="3" fontId="36" fillId="3" borderId="2" xfId="0" applyNumberFormat="1" applyFont="1" applyFill="1" applyBorder="1" applyAlignment="1">
      <alignment horizontal="center" vertical="center"/>
    </xf>
    <xf numFmtId="3" fontId="36" fillId="3" borderId="3" xfId="0" applyNumberFormat="1" applyFont="1" applyFill="1" applyBorder="1" applyAlignment="1">
      <alignment horizontal="center" vertical="center"/>
    </xf>
    <xf numFmtId="3" fontId="37" fillId="0" borderId="20" xfId="0" applyNumberFormat="1" applyFont="1" applyFill="1" applyBorder="1" applyAlignment="1">
      <alignment horizontal="left" vertical="top"/>
    </xf>
    <xf numFmtId="3" fontId="37" fillId="0" borderId="16" xfId="0" applyNumberFormat="1" applyFont="1" applyFill="1" applyBorder="1" applyAlignment="1">
      <alignment horizontal="left" vertical="top"/>
    </xf>
    <xf numFmtId="4" fontId="37" fillId="0" borderId="1" xfId="0" applyNumberFormat="1" applyFont="1" applyFill="1" applyBorder="1" applyAlignment="1">
      <alignment horizontal="center" vertical="center"/>
    </xf>
    <xf numFmtId="3" fontId="17" fillId="3" borderId="15" xfId="0" applyNumberFormat="1" applyFont="1" applyFill="1" applyBorder="1" applyAlignment="1">
      <alignment horizontal="left"/>
    </xf>
    <xf numFmtId="3" fontId="36" fillId="3" borderId="20" xfId="0" applyNumberFormat="1" applyFont="1" applyFill="1" applyBorder="1" applyAlignment="1">
      <alignment horizontal="left" vertical="top"/>
    </xf>
    <xf numFmtId="3" fontId="36" fillId="3" borderId="16" xfId="0" applyNumberFormat="1" applyFont="1" applyFill="1" applyBorder="1" applyAlignment="1">
      <alignment horizontal="left" vertical="top"/>
    </xf>
    <xf numFmtId="49" fontId="20" fillId="0" borderId="2" xfId="0" quotePrefix="1" applyNumberFormat="1" applyFont="1" applyFill="1" applyBorder="1" applyAlignment="1">
      <alignment horizontal="center" vertical="center" wrapText="1"/>
    </xf>
    <xf numFmtId="49" fontId="20" fillId="0" borderId="3" xfId="0" quotePrefix="1" applyNumberFormat="1" applyFont="1" applyFill="1" applyBorder="1" applyAlignment="1">
      <alignment horizontal="center" vertical="center" wrapText="1"/>
    </xf>
    <xf numFmtId="49" fontId="20" fillId="0" borderId="4" xfId="0" applyNumberFormat="1" applyFont="1" applyFill="1" applyBorder="1" applyAlignment="1">
      <alignment horizontal="center" vertical="center" wrapText="1"/>
    </xf>
    <xf numFmtId="3" fontId="37" fillId="0" borderId="20" xfId="0" applyNumberFormat="1" applyFont="1" applyFill="1" applyBorder="1" applyAlignment="1">
      <alignment horizontal="left" vertical="top" wrapText="1"/>
    </xf>
    <xf numFmtId="3" fontId="37" fillId="0" borderId="16" xfId="0" applyNumberFormat="1" applyFont="1" applyFill="1" applyBorder="1" applyAlignment="1">
      <alignment horizontal="left" vertical="top" wrapText="1"/>
    </xf>
    <xf numFmtId="3" fontId="36" fillId="0" borderId="15" xfId="0" applyNumberFormat="1" applyFont="1" applyFill="1" applyBorder="1" applyAlignment="1">
      <alignment horizontal="left" vertical="top"/>
    </xf>
    <xf numFmtId="3" fontId="36" fillId="0" borderId="16" xfId="0" applyNumberFormat="1" applyFont="1" applyFill="1" applyBorder="1" applyAlignment="1">
      <alignment horizontal="left" vertical="top"/>
    </xf>
    <xf numFmtId="4" fontId="36" fillId="0" borderId="1" xfId="0" applyNumberFormat="1" applyFont="1" applyFill="1" applyBorder="1" applyAlignment="1">
      <alignment horizontal="center" vertical="center"/>
    </xf>
    <xf numFmtId="3" fontId="36" fillId="3" borderId="20" xfId="0" applyNumberFormat="1" applyFont="1" applyFill="1" applyBorder="1" applyAlignment="1">
      <alignment horizontal="left" vertical="top" wrapText="1"/>
    </xf>
    <xf numFmtId="3" fontId="36" fillId="3" borderId="16" xfId="0" applyNumberFormat="1" applyFont="1" applyFill="1" applyBorder="1" applyAlignment="1">
      <alignment horizontal="left" vertical="top" wrapText="1"/>
    </xf>
    <xf numFmtId="3" fontId="36" fillId="0" borderId="20" xfId="0" applyNumberFormat="1" applyFont="1" applyFill="1" applyBorder="1" applyAlignment="1">
      <alignment horizontal="left" vertical="top"/>
    </xf>
    <xf numFmtId="3" fontId="20" fillId="0" borderId="20" xfId="0" applyNumberFormat="1" applyFont="1" applyFill="1" applyBorder="1" applyAlignment="1">
      <alignment horizontal="left" vertical="top"/>
    </xf>
    <xf numFmtId="3" fontId="20" fillId="0" borderId="16" xfId="0" applyNumberFormat="1" applyFont="1" applyFill="1" applyBorder="1" applyAlignment="1">
      <alignment horizontal="left" vertical="top"/>
    </xf>
    <xf numFmtId="3" fontId="36" fillId="0" borderId="20" xfId="0" applyNumberFormat="1" applyFont="1" applyFill="1" applyBorder="1" applyAlignment="1">
      <alignment horizontal="left" wrapText="1"/>
    </xf>
    <xf numFmtId="3" fontId="36" fillId="0" borderId="16" xfId="0" applyNumberFormat="1" applyFont="1" applyFill="1" applyBorder="1" applyAlignment="1">
      <alignment horizontal="left" wrapText="1"/>
    </xf>
    <xf numFmtId="4" fontId="36" fillId="0" borderId="2" xfId="0" applyNumberFormat="1" applyFont="1" applyFill="1" applyBorder="1" applyAlignment="1">
      <alignment horizontal="center" vertical="center"/>
    </xf>
    <xf numFmtId="4" fontId="36" fillId="0" borderId="3" xfId="0" applyNumberFormat="1" applyFont="1" applyFill="1" applyBorder="1" applyAlignment="1">
      <alignment horizontal="center" vertical="center"/>
    </xf>
    <xf numFmtId="4" fontId="37" fillId="0" borderId="2" xfId="0" applyNumberFormat="1" applyFont="1" applyFill="1" applyBorder="1" applyAlignment="1">
      <alignment horizontal="center" vertical="center"/>
    </xf>
    <xf numFmtId="4" fontId="37" fillId="0" borderId="3" xfId="0" applyNumberFormat="1" applyFont="1" applyFill="1" applyBorder="1" applyAlignment="1">
      <alignment horizontal="center" vertical="center"/>
    </xf>
    <xf numFmtId="3" fontId="36" fillId="3" borderId="20" xfId="0" applyNumberFormat="1" applyFont="1" applyFill="1" applyBorder="1" applyAlignment="1">
      <alignment horizontal="left" wrapText="1"/>
    </xf>
    <xf numFmtId="3" fontId="36" fillId="3" borderId="16" xfId="0" applyNumberFormat="1" applyFont="1" applyFill="1" applyBorder="1" applyAlignment="1">
      <alignment horizontal="left" wrapText="1"/>
    </xf>
    <xf numFmtId="3" fontId="55" fillId="0" borderId="20" xfId="0" applyNumberFormat="1" applyFont="1" applyFill="1" applyBorder="1" applyAlignment="1">
      <alignment horizontal="left" vertical="top"/>
    </xf>
    <xf numFmtId="3" fontId="55" fillId="0" borderId="16" xfId="0" applyNumberFormat="1" applyFont="1" applyFill="1" applyBorder="1" applyAlignment="1">
      <alignment horizontal="left" vertical="top"/>
    </xf>
    <xf numFmtId="3" fontId="54" fillId="0" borderId="20" xfId="0" applyNumberFormat="1" applyFont="1" applyFill="1" applyBorder="1" applyAlignment="1">
      <alignment horizontal="left" vertical="top" wrapText="1"/>
    </xf>
    <xf numFmtId="3" fontId="54" fillId="0" borderId="16" xfId="0" applyNumberFormat="1" applyFont="1" applyFill="1" applyBorder="1" applyAlignment="1">
      <alignment horizontal="left" vertical="top" wrapText="1"/>
    </xf>
    <xf numFmtId="0" fontId="20" fillId="0" borderId="17" xfId="0" applyFont="1" applyFill="1" applyBorder="1" applyAlignment="1">
      <alignment horizontal="left" wrapText="1"/>
    </xf>
    <xf numFmtId="0" fontId="20" fillId="0" borderId="0" xfId="0" applyFont="1" applyFill="1" applyBorder="1" applyAlignment="1">
      <alignment horizontal="left" vertical="top"/>
    </xf>
    <xf numFmtId="0" fontId="20" fillId="0" borderId="17" xfId="0" applyFont="1" applyFill="1" applyBorder="1" applyAlignment="1">
      <alignment horizontal="left" vertical="top"/>
    </xf>
    <xf numFmtId="4" fontId="37" fillId="0" borderId="4" xfId="0" applyNumberFormat="1" applyFont="1" applyFill="1" applyBorder="1" applyAlignment="1">
      <alignment horizontal="center" vertical="center"/>
    </xf>
    <xf numFmtId="0" fontId="20" fillId="0" borderId="4" xfId="0" applyFont="1" applyFill="1" applyBorder="1" applyAlignment="1">
      <alignment horizontal="center"/>
    </xf>
    <xf numFmtId="0" fontId="26" fillId="3" borderId="19" xfId="0" applyFont="1" applyFill="1" applyBorder="1" applyAlignment="1">
      <alignment horizontal="center" wrapText="1"/>
    </xf>
    <xf numFmtId="0" fontId="26" fillId="3" borderId="17" xfId="0" applyFont="1" applyFill="1" applyBorder="1" applyAlignment="1">
      <alignment horizontal="center" wrapText="1"/>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3" fontId="37" fillId="0" borderId="20" xfId="0" applyNumberFormat="1" applyFont="1" applyFill="1" applyBorder="1" applyAlignment="1">
      <alignment horizontal="left"/>
    </xf>
    <xf numFmtId="3" fontId="37" fillId="0" borderId="16" xfId="0" applyNumberFormat="1" applyFont="1" applyFill="1" applyBorder="1" applyAlignment="1">
      <alignment horizontal="left"/>
    </xf>
    <xf numFmtId="3" fontId="19" fillId="0" borderId="20" xfId="0" applyNumberFormat="1" applyFont="1" applyFill="1" applyBorder="1" applyAlignment="1">
      <alignment horizontal="left" vertical="top"/>
    </xf>
    <xf numFmtId="3" fontId="19" fillId="0" borderId="16" xfId="0" applyNumberFormat="1" applyFont="1" applyFill="1" applyBorder="1" applyAlignment="1">
      <alignment horizontal="left" vertical="top"/>
    </xf>
    <xf numFmtId="4" fontId="20" fillId="0" borderId="2" xfId="0" applyNumberFormat="1" applyFont="1" applyFill="1" applyBorder="1" applyAlignment="1">
      <alignment horizontal="center" vertical="center"/>
    </xf>
    <xf numFmtId="4" fontId="20" fillId="0" borderId="3" xfId="0" applyNumberFormat="1" applyFont="1" applyFill="1" applyBorder="1" applyAlignment="1">
      <alignment horizontal="center" vertical="center"/>
    </xf>
    <xf numFmtId="3" fontId="19" fillId="0" borderId="20" xfId="0" applyNumberFormat="1" applyFont="1" applyFill="1" applyBorder="1" applyAlignment="1">
      <alignment horizontal="left"/>
    </xf>
    <xf numFmtId="3" fontId="19" fillId="0" borderId="16" xfId="0" applyNumberFormat="1" applyFont="1" applyFill="1" applyBorder="1" applyAlignment="1">
      <alignment horizontal="left"/>
    </xf>
    <xf numFmtId="3" fontId="18" fillId="3" borderId="20" xfId="0" applyNumberFormat="1" applyFont="1" applyFill="1" applyBorder="1" applyAlignment="1">
      <alignment horizontal="left" vertical="top"/>
    </xf>
    <xf numFmtId="3" fontId="18" fillId="3" borderId="16" xfId="0" applyNumberFormat="1" applyFont="1" applyFill="1" applyBorder="1" applyAlignment="1">
      <alignment horizontal="left" vertical="top"/>
    </xf>
    <xf numFmtId="3" fontId="26" fillId="3" borderId="2" xfId="0" applyNumberFormat="1" applyFont="1" applyFill="1" applyBorder="1" applyAlignment="1">
      <alignment horizontal="center" vertical="center"/>
    </xf>
    <xf numFmtId="3" fontId="26" fillId="3" borderId="3" xfId="0" applyNumberFormat="1" applyFont="1" applyFill="1" applyBorder="1" applyAlignment="1">
      <alignment horizontal="center" vertical="center"/>
    </xf>
    <xf numFmtId="4" fontId="26" fillId="3" borderId="2" xfId="0" applyNumberFormat="1" applyFont="1" applyFill="1" applyBorder="1" applyAlignment="1">
      <alignment horizontal="center" vertical="center"/>
    </xf>
    <xf numFmtId="4" fontId="26" fillId="3" borderId="3" xfId="0" applyNumberFormat="1" applyFont="1" applyFill="1" applyBorder="1" applyAlignment="1">
      <alignment horizontal="center" vertical="center"/>
    </xf>
    <xf numFmtId="4" fontId="20" fillId="0" borderId="1" xfId="0" applyNumberFormat="1" applyFont="1" applyFill="1" applyBorder="1" applyAlignment="1">
      <alignment horizontal="center" vertical="center"/>
    </xf>
    <xf numFmtId="4" fontId="20" fillId="0" borderId="4" xfId="0" applyNumberFormat="1" applyFont="1" applyFill="1" applyBorder="1" applyAlignment="1">
      <alignment horizontal="center" vertical="center"/>
    </xf>
    <xf numFmtId="4" fontId="26" fillId="0" borderId="2" xfId="0" applyNumberFormat="1" applyFont="1" applyFill="1" applyBorder="1" applyAlignment="1">
      <alignment horizontal="center" vertical="center"/>
    </xf>
    <xf numFmtId="4" fontId="26" fillId="0" borderId="3" xfId="0" applyNumberFormat="1" applyFont="1" applyFill="1" applyBorder="1" applyAlignment="1">
      <alignment horizontal="center" vertical="center"/>
    </xf>
    <xf numFmtId="3" fontId="26" fillId="3" borderId="20" xfId="0" applyNumberFormat="1" applyFont="1" applyFill="1" applyBorder="1" applyAlignment="1">
      <alignment horizontal="left" vertical="top"/>
    </xf>
    <xf numFmtId="3" fontId="26" fillId="3" borderId="16" xfId="0" applyNumberFormat="1" applyFont="1" applyFill="1" applyBorder="1" applyAlignment="1">
      <alignment horizontal="left" vertical="top"/>
    </xf>
    <xf numFmtId="0" fontId="20" fillId="0" borderId="15" xfId="0" applyFont="1" applyFill="1" applyBorder="1" applyAlignment="1">
      <alignment horizontal="left" vertical="top"/>
    </xf>
    <xf numFmtId="0" fontId="20" fillId="0" borderId="16" xfId="0" applyFont="1" applyFill="1" applyBorder="1" applyAlignment="1">
      <alignment horizontal="left" vertical="top"/>
    </xf>
    <xf numFmtId="0" fontId="26" fillId="3" borderId="15" xfId="0" applyFont="1" applyFill="1" applyBorder="1" applyAlignment="1">
      <alignment horizontal="center" wrapText="1"/>
    </xf>
    <xf numFmtId="0" fontId="26" fillId="3" borderId="16" xfId="0" applyFont="1" applyFill="1" applyBorder="1" applyAlignment="1">
      <alignment horizontal="center" wrapText="1"/>
    </xf>
    <xf numFmtId="0" fontId="20" fillId="0" borderId="20"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15" xfId="0" applyFont="1" applyFill="1" applyBorder="1" applyAlignment="1">
      <alignment horizontal="left" vertical="center"/>
    </xf>
    <xf numFmtId="0" fontId="20" fillId="0" borderId="16" xfId="0" applyFont="1" applyFill="1" applyBorder="1" applyAlignment="1">
      <alignment horizontal="left" vertical="center"/>
    </xf>
    <xf numFmtId="3" fontId="26" fillId="0" borderId="20" xfId="0" applyNumberFormat="1" applyFont="1" applyFill="1" applyBorder="1" applyAlignment="1">
      <alignment horizontal="left" vertical="top" wrapText="1"/>
    </xf>
    <xf numFmtId="3" fontId="26" fillId="0" borderId="16" xfId="0" applyNumberFormat="1" applyFont="1" applyFill="1" applyBorder="1" applyAlignment="1">
      <alignment horizontal="left" vertical="top" wrapText="1"/>
    </xf>
    <xf numFmtId="3" fontId="26" fillId="3" borderId="20" xfId="0" applyNumberFormat="1" applyFont="1" applyFill="1" applyBorder="1" applyAlignment="1">
      <alignment horizontal="left" vertical="top" wrapText="1"/>
    </xf>
    <xf numFmtId="3" fontId="26" fillId="3" borderId="16" xfId="0" applyNumberFormat="1" applyFont="1" applyFill="1" applyBorder="1" applyAlignment="1">
      <alignment horizontal="left" vertical="top" wrapText="1"/>
    </xf>
    <xf numFmtId="3" fontId="26" fillId="3" borderId="20" xfId="0" applyNumberFormat="1" applyFont="1" applyFill="1" applyBorder="1" applyAlignment="1">
      <alignment horizontal="left" wrapText="1"/>
    </xf>
    <xf numFmtId="3" fontId="26" fillId="3" borderId="16" xfId="0" applyNumberFormat="1" applyFont="1" applyFill="1" applyBorder="1" applyAlignment="1">
      <alignment horizontal="left" wrapText="1"/>
    </xf>
    <xf numFmtId="3" fontId="26" fillId="0" borderId="20" xfId="0" applyNumberFormat="1" applyFont="1" applyFill="1" applyBorder="1" applyAlignment="1">
      <alignment horizontal="left" vertical="top"/>
    </xf>
    <xf numFmtId="3" fontId="26" fillId="0" borderId="16" xfId="0" applyNumberFormat="1" applyFont="1" applyFill="1" applyBorder="1" applyAlignment="1">
      <alignment horizontal="left" vertical="top"/>
    </xf>
    <xf numFmtId="3" fontId="26" fillId="0" borderId="20" xfId="0" applyNumberFormat="1" applyFont="1" applyFill="1" applyBorder="1" applyAlignment="1">
      <alignment horizontal="left" wrapText="1"/>
    </xf>
    <xf numFmtId="3" fontId="26" fillId="0" borderId="16" xfId="0" applyNumberFormat="1" applyFont="1" applyFill="1" applyBorder="1" applyAlignment="1">
      <alignment horizontal="left" wrapText="1"/>
    </xf>
    <xf numFmtId="3" fontId="20" fillId="0" borderId="20" xfId="0" applyNumberFormat="1" applyFont="1" applyFill="1" applyBorder="1" applyAlignment="1">
      <alignment horizontal="left" vertical="top" wrapText="1"/>
    </xf>
    <xf numFmtId="3" fontId="20" fillId="0" borderId="16" xfId="0" applyNumberFormat="1" applyFont="1" applyFill="1" applyBorder="1" applyAlignment="1">
      <alignment horizontal="left" vertical="top" wrapText="1"/>
    </xf>
    <xf numFmtId="4" fontId="26" fillId="0" borderId="1" xfId="0" applyNumberFormat="1" applyFont="1" applyFill="1" applyBorder="1" applyAlignment="1">
      <alignment horizontal="center" vertical="center"/>
    </xf>
    <xf numFmtId="4" fontId="26" fillId="3" borderId="1" xfId="0" applyNumberFormat="1" applyFont="1" applyFill="1" applyBorder="1" applyAlignment="1">
      <alignment horizontal="center" vertical="center"/>
    </xf>
    <xf numFmtId="3" fontId="26" fillId="0" borderId="15" xfId="0" applyNumberFormat="1" applyFont="1" applyFill="1" applyBorder="1" applyAlignment="1">
      <alignment horizontal="left" vertical="top"/>
    </xf>
    <xf numFmtId="3" fontId="18" fillId="3" borderId="20" xfId="0" applyNumberFormat="1" applyFont="1" applyFill="1" applyBorder="1" applyAlignment="1">
      <alignment horizontal="left"/>
    </xf>
    <xf numFmtId="3" fontId="18" fillId="3" borderId="16" xfId="0" applyNumberFormat="1" applyFont="1" applyFill="1" applyBorder="1" applyAlignment="1">
      <alignment horizontal="left"/>
    </xf>
    <xf numFmtId="0" fontId="24" fillId="0" borderId="15" xfId="0" applyFont="1" applyFill="1" applyBorder="1" applyAlignment="1">
      <alignment horizontal="left" wrapText="1"/>
    </xf>
    <xf numFmtId="4" fontId="26" fillId="3" borderId="4" xfId="0" applyNumberFormat="1" applyFont="1" applyFill="1" applyBorder="1" applyAlignment="1">
      <alignment horizontal="center" vertical="center"/>
    </xf>
    <xf numFmtId="0" fontId="26" fillId="3" borderId="0" xfId="0" applyFont="1" applyFill="1" applyBorder="1" applyAlignment="1">
      <alignment horizontal="left" vertical="top"/>
    </xf>
    <xf numFmtId="0" fontId="26" fillId="3" borderId="17" xfId="0" applyFont="1" applyFill="1" applyBorder="1" applyAlignment="1">
      <alignment horizontal="left" vertical="top"/>
    </xf>
    <xf numFmtId="0" fontId="24" fillId="0" borderId="0" xfId="0" applyFont="1" applyFill="1" applyAlignment="1">
      <alignment horizontal="center"/>
    </xf>
    <xf numFmtId="0" fontId="24" fillId="0" borderId="18" xfId="0" applyFont="1" applyFill="1" applyBorder="1" applyAlignment="1">
      <alignment horizontal="center"/>
    </xf>
    <xf numFmtId="0" fontId="24" fillId="0" borderId="19" xfId="0" applyFont="1" applyFill="1" applyBorder="1" applyAlignment="1">
      <alignment horizontal="center"/>
    </xf>
    <xf numFmtId="0" fontId="24" fillId="0" borderId="20" xfId="0" applyFont="1" applyFill="1" applyBorder="1" applyAlignment="1">
      <alignment horizontal="center"/>
    </xf>
    <xf numFmtId="0" fontId="32" fillId="3" borderId="0" xfId="0" applyFont="1" applyFill="1" applyBorder="1" applyAlignment="1">
      <alignment horizontal="left" wrapText="1"/>
    </xf>
    <xf numFmtId="0" fontId="32" fillId="3" borderId="15" xfId="0" applyFont="1" applyFill="1" applyBorder="1" applyAlignment="1">
      <alignment horizontal="left" wrapText="1"/>
    </xf>
    <xf numFmtId="0" fontId="26" fillId="3" borderId="0" xfId="0" applyFont="1" applyFill="1" applyBorder="1" applyAlignment="1">
      <alignment horizontal="left" wrapText="1"/>
    </xf>
    <xf numFmtId="0" fontId="26" fillId="3" borderId="15" xfId="0" applyFont="1" applyFill="1" applyBorder="1" applyAlignment="1">
      <alignment horizontal="left" wrapText="1"/>
    </xf>
    <xf numFmtId="0" fontId="26" fillId="0" borderId="18" xfId="0" applyFont="1" applyFill="1" applyBorder="1" applyAlignment="1">
      <alignment horizontal="center"/>
    </xf>
    <xf numFmtId="0" fontId="26" fillId="0" borderId="19" xfId="0" applyFont="1" applyFill="1" applyBorder="1" applyAlignment="1">
      <alignment horizontal="center"/>
    </xf>
    <xf numFmtId="0" fontId="26" fillId="0" borderId="20" xfId="0" applyFont="1" applyFill="1" applyBorder="1" applyAlignment="1">
      <alignment horizontal="center"/>
    </xf>
    <xf numFmtId="0" fontId="26" fillId="3" borderId="1" xfId="0" applyFont="1" applyFill="1" applyBorder="1" applyAlignment="1">
      <alignment horizontal="center" wrapText="1"/>
    </xf>
    <xf numFmtId="3" fontId="16" fillId="0" borderId="2" xfId="0" applyNumberFormat="1" applyFont="1" applyFill="1" applyBorder="1" applyAlignment="1">
      <alignment horizontal="left"/>
    </xf>
    <xf numFmtId="3" fontId="16" fillId="0" borderId="3" xfId="0" applyNumberFormat="1" applyFont="1" applyFill="1" applyBorder="1" applyAlignment="1">
      <alignment horizontal="left"/>
    </xf>
    <xf numFmtId="4" fontId="16" fillId="0" borderId="2" xfId="0" applyNumberFormat="1" applyFont="1" applyFill="1" applyBorder="1" applyAlignment="1">
      <alignment horizontal="left" vertical="center"/>
    </xf>
    <xf numFmtId="4" fontId="16" fillId="0" borderId="3" xfId="0" applyNumberFormat="1" applyFont="1" applyFill="1" applyBorder="1" applyAlignment="1">
      <alignment horizontal="left" vertical="center"/>
    </xf>
    <xf numFmtId="3" fontId="17" fillId="0" borderId="2" xfId="0" applyNumberFormat="1" applyFont="1" applyFill="1" applyBorder="1" applyAlignment="1">
      <alignment horizontal="left" wrapText="1"/>
    </xf>
    <xf numFmtId="3" fontId="17" fillId="0" borderId="3" xfId="0" applyNumberFormat="1" applyFont="1" applyFill="1" applyBorder="1" applyAlignment="1">
      <alignment horizontal="left" wrapText="1"/>
    </xf>
    <xf numFmtId="4" fontId="17" fillId="0" borderId="2" xfId="0" applyNumberFormat="1" applyFont="1" applyFill="1" applyBorder="1" applyAlignment="1">
      <alignment horizontal="left" vertical="center"/>
    </xf>
    <xf numFmtId="4" fontId="17" fillId="0" borderId="3" xfId="0" applyNumberFormat="1" applyFont="1" applyFill="1" applyBorder="1" applyAlignment="1">
      <alignment horizontal="left" vertical="center"/>
    </xf>
    <xf numFmtId="4" fontId="36" fillId="0" borderId="0" xfId="0" applyNumberFormat="1" applyFont="1" applyFill="1" applyAlignment="1">
      <alignment horizontal="center" vertical="center"/>
    </xf>
    <xf numFmtId="3" fontId="37" fillId="0" borderId="2" xfId="0" applyNumberFormat="1" applyFont="1" applyFill="1" applyBorder="1" applyAlignment="1">
      <alignment horizontal="left"/>
    </xf>
    <xf numFmtId="3" fontId="37" fillId="0" borderId="3" xfId="0" applyNumberFormat="1" applyFont="1" applyFill="1" applyBorder="1" applyAlignment="1">
      <alignment horizontal="left"/>
    </xf>
    <xf numFmtId="3" fontId="36" fillId="3" borderId="2" xfId="0" applyNumberFormat="1" applyFont="1" applyFill="1" applyBorder="1" applyAlignment="1">
      <alignment horizontal="left"/>
    </xf>
    <xf numFmtId="3" fontId="36" fillId="3" borderId="3" xfId="0" applyNumberFormat="1" applyFont="1" applyFill="1" applyBorder="1" applyAlignment="1">
      <alignment horizontal="left"/>
    </xf>
    <xf numFmtId="0" fontId="26" fillId="3" borderId="19" xfId="0" applyFont="1" applyFill="1" applyBorder="1" applyAlignment="1">
      <alignment horizontal="left" wrapText="1"/>
    </xf>
    <xf numFmtId="0" fontId="26" fillId="3" borderId="17" xfId="0" applyFont="1" applyFill="1" applyBorder="1" applyAlignment="1">
      <alignment horizontal="left" wrapText="1"/>
    </xf>
    <xf numFmtId="0" fontId="20" fillId="0" borderId="19"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0" xfId="0" applyFont="1" applyFill="1" applyBorder="1" applyAlignment="1">
      <alignment horizontal="left" vertical="center"/>
    </xf>
    <xf numFmtId="0" fontId="20" fillId="0" borderId="17" xfId="0" applyFont="1" applyFill="1" applyBorder="1" applyAlignment="1">
      <alignment horizontal="left" vertical="center"/>
    </xf>
    <xf numFmtId="3" fontId="37" fillId="0" borderId="1" xfId="0" applyNumberFormat="1" applyFont="1" applyFill="1" applyBorder="1" applyAlignment="1">
      <alignment horizontal="left"/>
    </xf>
    <xf numFmtId="3" fontId="37" fillId="0" borderId="2" xfId="0" applyNumberFormat="1" applyFont="1" applyFill="1" applyBorder="1" applyAlignment="1">
      <alignment horizontal="left" wrapText="1"/>
    </xf>
    <xf numFmtId="3" fontId="37" fillId="0" borderId="3" xfId="0" applyNumberFormat="1" applyFont="1" applyFill="1" applyBorder="1" applyAlignment="1">
      <alignment horizontal="left" wrapText="1"/>
    </xf>
    <xf numFmtId="3" fontId="37" fillId="6" borderId="2" xfId="0" applyNumberFormat="1" applyFont="1" applyFill="1" applyBorder="1" applyAlignment="1">
      <alignment horizontal="left"/>
    </xf>
    <xf numFmtId="3" fontId="37" fillId="6" borderId="3" xfId="0" applyNumberFormat="1" applyFont="1" applyFill="1" applyBorder="1" applyAlignment="1">
      <alignment horizontal="left"/>
    </xf>
    <xf numFmtId="4" fontId="37" fillId="6" borderId="2" xfId="0" applyNumberFormat="1" applyFont="1" applyFill="1" applyBorder="1" applyAlignment="1">
      <alignment horizontal="center" vertical="center"/>
    </xf>
    <xf numFmtId="4" fontId="37" fillId="6" borderId="3" xfId="0" applyNumberFormat="1" applyFont="1" applyFill="1" applyBorder="1" applyAlignment="1">
      <alignment horizontal="center" vertical="center"/>
    </xf>
    <xf numFmtId="3" fontId="36" fillId="6" borderId="2" xfId="0" applyNumberFormat="1" applyFont="1" applyFill="1" applyBorder="1" applyAlignment="1">
      <alignment horizontal="left" wrapText="1"/>
    </xf>
    <xf numFmtId="3" fontId="36" fillId="6" borderId="3" xfId="0" applyNumberFormat="1" applyFont="1" applyFill="1" applyBorder="1" applyAlignment="1">
      <alignment horizontal="left" wrapText="1"/>
    </xf>
    <xf numFmtId="4" fontId="36" fillId="6" borderId="2" xfId="0" applyNumberFormat="1" applyFont="1" applyFill="1" applyBorder="1" applyAlignment="1">
      <alignment horizontal="center" vertical="center"/>
    </xf>
    <xf numFmtId="4" fontId="36" fillId="6" borderId="3" xfId="0" applyNumberFormat="1" applyFont="1" applyFill="1" applyBorder="1" applyAlignment="1">
      <alignment horizontal="center" vertical="center"/>
    </xf>
    <xf numFmtId="3" fontId="36" fillId="3" borderId="2" xfId="0" applyNumberFormat="1" applyFont="1" applyFill="1" applyBorder="1" applyAlignment="1">
      <alignment horizontal="left" wrapText="1"/>
    </xf>
    <xf numFmtId="3" fontId="36" fillId="3" borderId="3" xfId="0" applyNumberFormat="1" applyFont="1" applyFill="1" applyBorder="1" applyAlignment="1">
      <alignment horizontal="left" wrapText="1"/>
    </xf>
    <xf numFmtId="3" fontId="36" fillId="0" borderId="2" xfId="0" applyNumberFormat="1" applyFont="1" applyFill="1" applyBorder="1" applyAlignment="1">
      <alignment horizontal="left"/>
    </xf>
    <xf numFmtId="3" fontId="36" fillId="0" borderId="3" xfId="0" applyNumberFormat="1" applyFont="1" applyFill="1" applyBorder="1" applyAlignment="1">
      <alignment horizontal="left"/>
    </xf>
    <xf numFmtId="3" fontId="36" fillId="0" borderId="2" xfId="0" applyNumberFormat="1" applyFont="1" applyFill="1" applyBorder="1" applyAlignment="1">
      <alignment horizontal="left" wrapText="1"/>
    </xf>
    <xf numFmtId="3" fontId="36" fillId="0" borderId="3" xfId="0" applyNumberFormat="1" applyFont="1" applyFill="1" applyBorder="1" applyAlignment="1">
      <alignment horizontal="left" wrapText="1"/>
    </xf>
    <xf numFmtId="3" fontId="20" fillId="0" borderId="2" xfId="0" applyNumberFormat="1" applyFont="1" applyFill="1" applyBorder="1" applyAlignment="1">
      <alignment horizontal="left"/>
    </xf>
    <xf numFmtId="3" fontId="20" fillId="0" borderId="3" xfId="0" applyNumberFormat="1" applyFont="1" applyFill="1" applyBorder="1" applyAlignment="1">
      <alignment horizontal="left"/>
    </xf>
    <xf numFmtId="3" fontId="36" fillId="3" borderId="2" xfId="0" applyNumberFormat="1" applyFont="1" applyFill="1" applyBorder="1" applyAlignment="1">
      <alignment horizontal="left" vertical="top"/>
    </xf>
    <xf numFmtId="3" fontId="36" fillId="3" borderId="3" xfId="0" applyNumberFormat="1" applyFont="1" applyFill="1" applyBorder="1" applyAlignment="1">
      <alignment horizontal="left" vertical="top"/>
    </xf>
    <xf numFmtId="3" fontId="37" fillId="0" borderId="2" xfId="0" applyNumberFormat="1" applyFont="1" applyFill="1" applyBorder="1" applyAlignment="1">
      <alignment horizontal="left" vertical="top"/>
    </xf>
    <xf numFmtId="3" fontId="37" fillId="0" borderId="3" xfId="0" applyNumberFormat="1" applyFont="1" applyFill="1" applyBorder="1" applyAlignment="1">
      <alignment horizontal="left" vertical="top"/>
    </xf>
    <xf numFmtId="3" fontId="37" fillId="0" borderId="2" xfId="0" applyNumberFormat="1" applyFont="1" applyFill="1" applyBorder="1" applyAlignment="1">
      <alignment horizontal="left" vertical="top" wrapText="1"/>
    </xf>
    <xf numFmtId="3" fontId="37" fillId="0" borderId="3" xfId="0" applyNumberFormat="1" applyFont="1" applyFill="1" applyBorder="1" applyAlignment="1">
      <alignment horizontal="left" vertical="top" wrapText="1"/>
    </xf>
    <xf numFmtId="3" fontId="36" fillId="0" borderId="2" xfId="0" applyNumberFormat="1" applyFont="1" applyFill="1" applyBorder="1" applyAlignment="1">
      <alignment horizontal="left" vertical="top"/>
    </xf>
    <xf numFmtId="0" fontId="37" fillId="0" borderId="4" xfId="0" applyFont="1" applyBorder="1" applyAlignment="1">
      <alignment horizontal="left" vertical="top"/>
    </xf>
    <xf numFmtId="3" fontId="36" fillId="0" borderId="4" xfId="0" applyNumberFormat="1" applyFont="1" applyFill="1" applyBorder="1" applyAlignment="1">
      <alignment horizontal="left" vertical="top"/>
    </xf>
    <xf numFmtId="0" fontId="37" fillId="0" borderId="3" xfId="0" applyFont="1" applyBorder="1" applyAlignment="1">
      <alignment horizontal="left" vertical="top"/>
    </xf>
    <xf numFmtId="3" fontId="36" fillId="0" borderId="8" xfId="0" applyNumberFormat="1" applyFont="1" applyFill="1" applyBorder="1" applyAlignment="1">
      <alignment horizontal="center" vertical="center" wrapText="1"/>
    </xf>
    <xf numFmtId="3" fontId="36" fillId="0" borderId="9" xfId="0" applyNumberFormat="1" applyFont="1" applyFill="1" applyBorder="1" applyAlignment="1">
      <alignment horizontal="center" vertical="center" wrapText="1"/>
    </xf>
    <xf numFmtId="3" fontId="36" fillId="3" borderId="2" xfId="0" applyNumberFormat="1" applyFont="1" applyFill="1" applyBorder="1" applyAlignment="1">
      <alignment horizontal="left" vertical="center" wrapText="1"/>
    </xf>
    <xf numFmtId="3" fontId="36" fillId="3" borderId="3" xfId="0" applyNumberFormat="1" applyFont="1" applyFill="1" applyBorder="1" applyAlignment="1">
      <alignment horizontal="left" vertical="center" wrapText="1"/>
    </xf>
    <xf numFmtId="4" fontId="36" fillId="3" borderId="2" xfId="0" applyNumberFormat="1" applyFont="1" applyFill="1" applyBorder="1" applyAlignment="1">
      <alignment horizontal="center"/>
    </xf>
    <xf numFmtId="4" fontId="36" fillId="3" borderId="3" xfId="0" applyNumberFormat="1" applyFont="1" applyFill="1" applyBorder="1" applyAlignment="1">
      <alignment horizontal="center"/>
    </xf>
  </cellXfs>
  <cellStyles count="3">
    <cellStyle name="Comma" xfId="2" builtinId="3"/>
    <cellStyle name="Normal" xfId="0" builtinId="0"/>
    <cellStyle name="Normal 2" xfId="1"/>
  </cellStyles>
  <dxfs count="0"/>
  <tableStyles count="0" defaultTableStyle="TableStyleMedium2" defaultPivotStyle="PivotStyleMedium9"/>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1779270</xdr:colOff>
      <xdr:row>0</xdr:row>
      <xdr:rowOff>7620</xdr:rowOff>
    </xdr:from>
    <xdr:to>
      <xdr:col>4</xdr:col>
      <xdr:colOff>3712801</xdr:colOff>
      <xdr:row>1</xdr:row>
      <xdr:rowOff>7620</xdr:rowOff>
    </xdr:to>
    <xdr:sp macro="" textlink="">
      <xdr:nvSpPr>
        <xdr:cNvPr id="2" name="Text Box 1">
          <a:extLst>
            <a:ext uri="{FF2B5EF4-FFF2-40B4-BE49-F238E27FC236}">
              <a16:creationId xmlns:a16="http://schemas.microsoft.com/office/drawing/2014/main" xmlns="" id="{00000000-0008-0000-0000-000002000000}"/>
            </a:ext>
          </a:extLst>
        </xdr:cNvPr>
        <xdr:cNvSpPr txBox="1">
          <a:spLocks noChangeArrowheads="1"/>
        </xdr:cNvSpPr>
      </xdr:nvSpPr>
      <xdr:spPr bwMode="auto">
        <a:xfrm>
          <a:off x="2769870" y="7620"/>
          <a:ext cx="1933531" cy="1619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t" upright="1"/>
        <a:lstStyle/>
        <a:p>
          <a:pPr algn="ctr" rtl="0">
            <a:defRPr sz="1000"/>
          </a:pPr>
          <a:endParaRPr lang="ro-RO"/>
        </a:p>
      </xdr:txBody>
    </xdr:sp>
    <xdr:clientData/>
  </xdr:twoCellAnchor>
  <xdr:twoCellAnchor>
    <xdr:from>
      <xdr:col>4</xdr:col>
      <xdr:colOff>1779270</xdr:colOff>
      <xdr:row>2</xdr:row>
      <xdr:rowOff>7620</xdr:rowOff>
    </xdr:from>
    <xdr:to>
      <xdr:col>4</xdr:col>
      <xdr:colOff>3712801</xdr:colOff>
      <xdr:row>3</xdr:row>
      <xdr:rowOff>99060</xdr:rowOff>
    </xdr:to>
    <xdr:sp macro="" textlink="">
      <xdr:nvSpPr>
        <xdr:cNvPr id="3" name="Text Box 2">
          <a:extLst>
            <a:ext uri="{FF2B5EF4-FFF2-40B4-BE49-F238E27FC236}">
              <a16:creationId xmlns:a16="http://schemas.microsoft.com/office/drawing/2014/main" xmlns="" id="{00000000-0008-0000-0000-000003000000}"/>
            </a:ext>
          </a:extLst>
        </xdr:cNvPr>
        <xdr:cNvSpPr txBox="1">
          <a:spLocks noChangeArrowheads="1"/>
        </xdr:cNvSpPr>
      </xdr:nvSpPr>
      <xdr:spPr bwMode="auto">
        <a:xfrm>
          <a:off x="2769870" y="312420"/>
          <a:ext cx="1933531" cy="25336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0" anchor="t" upright="1"/>
        <a:lstStyle/>
        <a:p>
          <a:pPr algn="ctr" rtl="0">
            <a:defRPr sz="1000"/>
          </a:pPr>
          <a:r>
            <a:rPr lang="ro-RO" sz="1000" b="0" i="0" u="none" strike="noStrike" baseline="0">
              <a:solidFill>
                <a:srgbClr val="000000"/>
              </a:solidFill>
              <a:latin typeface="Arial"/>
              <a:cs typeface="Arial"/>
            </a:rPr>
            <a:t>16</a:t>
          </a:r>
        </a:p>
        <a:p>
          <a:pPr algn="ctr" rtl="0">
            <a:defRPr sz="1000"/>
          </a:pPr>
          <a:endParaRPr lang="ro-RO"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niela.popescu/AppData/Local/Microsoft/Windows/INetCache/Content.Outlook/FJDK0USH/Proiect_buget_%202022%20detaliat%2009.12.2021%20ora%2016.06%20modif%2013.12.2021%20ultimu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6"/>
      <sheetName val="sursa D"/>
      <sheetName val="2022"/>
      <sheetName val="10.01.01"/>
      <sheetName val="10.01.17"/>
      <sheetName val="10.01.12"/>
      <sheetName val="10.01.13"/>
      <sheetName val="10.01.30"/>
      <sheetName val="10.02.06"/>
      <sheetName val="10.03.07"/>
      <sheetName val="20.01.01"/>
      <sheetName val="20.01.02"/>
      <sheetName val="20.01.03"/>
      <sheetName val="20.01.04"/>
      <sheetName val="20.01.05"/>
      <sheetName val="20.01.06"/>
      <sheetName val="20.01.08"/>
      <sheetName val="20.01.30"/>
      <sheetName val="20.02"/>
      <sheetName val="20.05.01"/>
      <sheetName val="20.05.30"/>
      <sheetName val="20.06.01"/>
      <sheetName val="20.06.02"/>
      <sheetName val="20.11"/>
      <sheetName val="20.12"/>
      <sheetName val="20.13"/>
      <sheetName val="20.14"/>
      <sheetName val="20.25"/>
      <sheetName val="20.30.01"/>
      <sheetName val="20.30.02"/>
      <sheetName val="20.30.04"/>
      <sheetName val="20.30.07"/>
      <sheetName val="20.30.03"/>
      <sheetName val="20.30.30"/>
      <sheetName val="58.14"/>
      <sheetName val="58.01"/>
      <sheetName val="58.02"/>
      <sheetName val="59.17"/>
      <sheetName val="59.41"/>
      <sheetName val="59.40"/>
      <sheetName val="71.01.02"/>
      <sheetName val="71.01.03"/>
      <sheetName val="71.01.30"/>
      <sheetName val="33.08"/>
      <sheetName val="58,31"/>
      <sheetName val="centralizare calmus"/>
    </sheetNames>
    <sheetDataSet>
      <sheetData sheetId="0" refreshError="1"/>
      <sheetData sheetId="1" refreshError="1"/>
      <sheetData sheetId="2" refreshError="1">
        <row r="13">
          <cell r="E13">
            <v>8000</v>
          </cell>
        </row>
        <row r="57">
          <cell r="E57">
            <v>1259</v>
          </cell>
        </row>
        <row r="58">
          <cell r="E58">
            <v>1259</v>
          </cell>
        </row>
        <row r="59">
          <cell r="E59">
            <v>20</v>
          </cell>
        </row>
        <row r="60">
          <cell r="E60">
            <v>20</v>
          </cell>
        </row>
        <row r="61">
          <cell r="E61">
            <v>0</v>
          </cell>
        </row>
        <row r="62">
          <cell r="E62">
            <v>0</v>
          </cell>
        </row>
        <row r="99">
          <cell r="E99">
            <v>0</v>
          </cell>
        </row>
        <row r="100">
          <cell r="E100">
            <v>0</v>
          </cell>
        </row>
        <row r="103">
          <cell r="E103">
            <v>0</v>
          </cell>
        </row>
        <row r="104">
          <cell r="E104">
            <v>0</v>
          </cell>
        </row>
        <row r="111">
          <cell r="E111">
            <v>0</v>
          </cell>
        </row>
        <row r="112">
          <cell r="E112">
            <v>0</v>
          </cell>
        </row>
        <row r="121">
          <cell r="E121">
            <v>0</v>
          </cell>
        </row>
        <row r="122">
          <cell r="E122">
            <v>0</v>
          </cell>
        </row>
        <row r="145">
          <cell r="E145">
            <v>0</v>
          </cell>
        </row>
        <row r="146">
          <cell r="E146">
            <v>0</v>
          </cell>
        </row>
        <row r="147">
          <cell r="E147">
            <v>0</v>
          </cell>
        </row>
        <row r="148">
          <cell r="E148">
            <v>0</v>
          </cell>
        </row>
        <row r="149">
          <cell r="E149">
            <v>0</v>
          </cell>
        </row>
        <row r="150">
          <cell r="E150">
            <v>0</v>
          </cell>
        </row>
        <row r="151">
          <cell r="E151">
            <v>0</v>
          </cell>
        </row>
        <row r="152">
          <cell r="E152">
            <v>0</v>
          </cell>
        </row>
        <row r="153">
          <cell r="E153">
            <v>0</v>
          </cell>
        </row>
        <row r="154">
          <cell r="E154">
            <v>0</v>
          </cell>
        </row>
        <row r="155">
          <cell r="E155">
            <v>0</v>
          </cell>
        </row>
        <row r="156">
          <cell r="E156">
            <v>0</v>
          </cell>
        </row>
        <row r="157">
          <cell r="E157">
            <v>0</v>
          </cell>
        </row>
        <row r="158">
          <cell r="E158">
            <v>0</v>
          </cell>
        </row>
        <row r="159">
          <cell r="E159">
            <v>0</v>
          </cell>
        </row>
        <row r="160">
          <cell r="E160">
            <v>0</v>
          </cell>
        </row>
        <row r="161">
          <cell r="E161">
            <v>0</v>
          </cell>
        </row>
        <row r="162">
          <cell r="E162">
            <v>0</v>
          </cell>
        </row>
        <row r="163">
          <cell r="E163">
            <v>134231</v>
          </cell>
        </row>
        <row r="164">
          <cell r="E164">
            <v>123507</v>
          </cell>
        </row>
        <row r="165">
          <cell r="E165">
            <v>117175</v>
          </cell>
        </row>
        <row r="166">
          <cell r="E166">
            <v>106526</v>
          </cell>
        </row>
        <row r="167">
          <cell r="E167">
            <v>18381</v>
          </cell>
        </row>
        <row r="168">
          <cell r="E168">
            <v>16681</v>
          </cell>
        </row>
        <row r="169">
          <cell r="E169">
            <v>98793</v>
          </cell>
        </row>
        <row r="170">
          <cell r="E170">
            <v>89844</v>
          </cell>
        </row>
        <row r="171">
          <cell r="E171">
            <v>1</v>
          </cell>
        </row>
        <row r="172">
          <cell r="E172">
            <v>1</v>
          </cell>
        </row>
        <row r="173">
          <cell r="E173">
            <v>12482</v>
          </cell>
        </row>
        <row r="174">
          <cell r="E174">
            <v>12482</v>
          </cell>
        </row>
        <row r="175">
          <cell r="E175">
            <v>1963</v>
          </cell>
        </row>
        <row r="176">
          <cell r="E176">
            <v>1963</v>
          </cell>
        </row>
        <row r="177">
          <cell r="E177">
            <v>10294</v>
          </cell>
        </row>
        <row r="178">
          <cell r="E178">
            <v>10294</v>
          </cell>
        </row>
        <row r="195">
          <cell r="E195">
            <v>0</v>
          </cell>
        </row>
        <row r="196">
          <cell r="E196">
            <v>0</v>
          </cell>
        </row>
        <row r="203">
          <cell r="E203">
            <v>231</v>
          </cell>
        </row>
        <row r="204">
          <cell r="E204">
            <v>231</v>
          </cell>
        </row>
        <row r="205">
          <cell r="E205">
            <v>26475</v>
          </cell>
        </row>
        <row r="206">
          <cell r="E206">
            <v>26475</v>
          </cell>
        </row>
        <row r="207">
          <cell r="E207">
            <v>26475</v>
          </cell>
        </row>
        <row r="208">
          <cell r="E208">
            <v>26475</v>
          </cell>
        </row>
        <row r="209">
          <cell r="E209">
            <v>26475</v>
          </cell>
        </row>
        <row r="210">
          <cell r="E210">
            <v>26475</v>
          </cell>
        </row>
        <row r="211">
          <cell r="E211">
            <v>106</v>
          </cell>
        </row>
        <row r="226">
          <cell r="E226">
            <v>0</v>
          </cell>
        </row>
        <row r="227">
          <cell r="E227">
            <v>0</v>
          </cell>
        </row>
        <row r="228">
          <cell r="E228">
            <v>0</v>
          </cell>
        </row>
        <row r="229">
          <cell r="E229">
            <v>0</v>
          </cell>
        </row>
      </sheetData>
      <sheetData sheetId="3" refreshError="1">
        <row r="7">
          <cell r="F7">
            <v>28440000</v>
          </cell>
          <cell r="I7">
            <v>28440000</v>
          </cell>
        </row>
      </sheetData>
      <sheetData sheetId="4" refreshError="1">
        <row r="34">
          <cell r="F34">
            <v>1259136</v>
          </cell>
          <cell r="I34">
            <v>1259136</v>
          </cell>
        </row>
      </sheetData>
      <sheetData sheetId="5" refreshError="1">
        <row r="29">
          <cell r="D29">
            <v>10000</v>
          </cell>
          <cell r="F29">
            <v>10000</v>
          </cell>
        </row>
      </sheetData>
      <sheetData sheetId="6" refreshError="1">
        <row r="16">
          <cell r="C16">
            <v>48552</v>
          </cell>
          <cell r="E16">
            <v>48552</v>
          </cell>
        </row>
      </sheetData>
      <sheetData sheetId="7" refreshError="1"/>
      <sheetData sheetId="8" refreshError="1">
        <row r="32">
          <cell r="C32">
            <v>0</v>
          </cell>
          <cell r="E32">
            <v>0</v>
          </cell>
        </row>
      </sheetData>
      <sheetData sheetId="9" refreshError="1">
        <row r="32">
          <cell r="C32">
            <v>655000</v>
          </cell>
          <cell r="E32">
            <v>655000</v>
          </cell>
        </row>
      </sheetData>
      <sheetData sheetId="10" refreshError="1">
        <row r="43">
          <cell r="C43">
            <v>83775</v>
          </cell>
          <cell r="E43">
            <v>83775</v>
          </cell>
        </row>
      </sheetData>
      <sheetData sheetId="11" refreshError="1">
        <row r="32">
          <cell r="C32">
            <v>20000</v>
          </cell>
          <cell r="E32">
            <v>20000</v>
          </cell>
        </row>
      </sheetData>
      <sheetData sheetId="12" refreshError="1">
        <row r="58">
          <cell r="C58">
            <v>700000</v>
          </cell>
          <cell r="E58">
            <v>700000</v>
          </cell>
        </row>
      </sheetData>
      <sheetData sheetId="13" refreshError="1">
        <row r="35">
          <cell r="C35">
            <v>55000</v>
          </cell>
          <cell r="E35">
            <v>55000</v>
          </cell>
        </row>
      </sheetData>
      <sheetData sheetId="14" refreshError="1">
        <row r="34">
          <cell r="C34">
            <v>76120</v>
          </cell>
          <cell r="E34">
            <v>76120</v>
          </cell>
        </row>
      </sheetData>
      <sheetData sheetId="15" refreshError="1">
        <row r="56">
          <cell r="C56">
            <v>304700</v>
          </cell>
          <cell r="E56">
            <v>304700</v>
          </cell>
        </row>
      </sheetData>
      <sheetData sheetId="16" refreshError="1">
        <row r="38">
          <cell r="C38">
            <v>25000</v>
          </cell>
          <cell r="E38">
            <v>25000</v>
          </cell>
        </row>
      </sheetData>
      <sheetData sheetId="17" refreshError="1">
        <row r="26">
          <cell r="C26">
            <v>10218315</v>
          </cell>
          <cell r="K26">
            <v>10218315</v>
          </cell>
        </row>
      </sheetData>
      <sheetData sheetId="18" refreshError="1">
        <row r="40">
          <cell r="C40">
            <v>715000</v>
          </cell>
          <cell r="E40">
            <v>715000</v>
          </cell>
        </row>
      </sheetData>
      <sheetData sheetId="19" refreshError="1">
        <row r="23">
          <cell r="C23">
            <v>0</v>
          </cell>
        </row>
      </sheetData>
      <sheetData sheetId="20" refreshError="1">
        <row r="58">
          <cell r="C58">
            <v>135700</v>
          </cell>
          <cell r="E58">
            <v>135700</v>
          </cell>
        </row>
      </sheetData>
      <sheetData sheetId="21" refreshError="1">
        <row r="39">
          <cell r="C39">
            <v>95000</v>
          </cell>
          <cell r="E39">
            <v>95000</v>
          </cell>
        </row>
      </sheetData>
      <sheetData sheetId="22" refreshError="1">
        <row r="36">
          <cell r="C36">
            <v>250000</v>
          </cell>
          <cell r="E36">
            <v>250000</v>
          </cell>
        </row>
      </sheetData>
      <sheetData sheetId="23" refreshError="1">
        <row r="11">
          <cell r="C11">
            <v>0</v>
          </cell>
          <cell r="E11">
            <v>0</v>
          </cell>
        </row>
      </sheetData>
      <sheetData sheetId="24" refreshError="1">
        <row r="50">
          <cell r="C50">
            <v>920000</v>
          </cell>
        </row>
      </sheetData>
      <sheetData sheetId="25" refreshError="1">
        <row r="46">
          <cell r="C46">
            <v>771120</v>
          </cell>
          <cell r="E46">
            <v>771120</v>
          </cell>
        </row>
      </sheetData>
      <sheetData sheetId="26" refreshError="1">
        <row r="11">
          <cell r="C11">
            <v>153596</v>
          </cell>
          <cell r="E11">
            <v>153596</v>
          </cell>
        </row>
      </sheetData>
      <sheetData sheetId="27" refreshError="1">
        <row r="48">
          <cell r="C48">
            <v>290000</v>
          </cell>
          <cell r="E48">
            <v>290000</v>
          </cell>
        </row>
      </sheetData>
      <sheetData sheetId="28" refreshError="1">
        <row r="51">
          <cell r="C51">
            <v>50700</v>
          </cell>
          <cell r="E51">
            <v>50700</v>
          </cell>
        </row>
      </sheetData>
      <sheetData sheetId="29" refreshError="1">
        <row r="37">
          <cell r="C37">
            <v>840000</v>
          </cell>
          <cell r="E37">
            <v>840000</v>
          </cell>
        </row>
      </sheetData>
      <sheetData sheetId="30" refreshError="1">
        <row r="36">
          <cell r="D36">
            <v>83200</v>
          </cell>
          <cell r="F36">
            <v>83200</v>
          </cell>
        </row>
      </sheetData>
      <sheetData sheetId="31" refreshError="1">
        <row r="28">
          <cell r="D28">
            <v>8000</v>
          </cell>
          <cell r="F28">
            <v>8000</v>
          </cell>
        </row>
      </sheetData>
      <sheetData sheetId="32" refreshError="1">
        <row r="43">
          <cell r="C43">
            <v>2000</v>
          </cell>
          <cell r="E43">
            <v>2000</v>
          </cell>
        </row>
      </sheetData>
      <sheetData sheetId="33" refreshError="1">
        <row r="41">
          <cell r="C41">
            <v>1595200</v>
          </cell>
          <cell r="E41">
            <v>1595200</v>
          </cell>
        </row>
      </sheetData>
      <sheetData sheetId="34" refreshError="1">
        <row r="13">
          <cell r="C13">
            <v>613000</v>
          </cell>
          <cell r="E13">
            <v>625000</v>
          </cell>
          <cell r="H13">
            <v>3384000</v>
          </cell>
          <cell r="J13">
            <v>3448000</v>
          </cell>
          <cell r="M13">
            <v>502000</v>
          </cell>
          <cell r="O13">
            <v>501000</v>
          </cell>
        </row>
      </sheetData>
      <sheetData sheetId="35" refreshError="1">
        <row r="17">
          <cell r="C17">
            <v>16680828</v>
          </cell>
          <cell r="E17">
            <v>1692000</v>
          </cell>
          <cell r="H17">
            <v>0</v>
          </cell>
          <cell r="J17">
            <v>8909000</v>
          </cell>
          <cell r="M17">
            <v>0</v>
          </cell>
          <cell r="O17">
            <v>1000</v>
          </cell>
        </row>
      </sheetData>
      <sheetData sheetId="36" refreshError="1">
        <row r="13">
          <cell r="C13">
            <v>1963000</v>
          </cell>
          <cell r="E13">
            <v>1963000</v>
          </cell>
          <cell r="H13">
            <v>10294000</v>
          </cell>
          <cell r="J13">
            <v>10294000</v>
          </cell>
          <cell r="M13">
            <v>225000</v>
          </cell>
          <cell r="O13">
            <v>225000</v>
          </cell>
        </row>
      </sheetData>
      <sheetData sheetId="37" refreshError="1">
        <row r="42">
          <cell r="C42">
            <v>173874292.164</v>
          </cell>
          <cell r="E42">
            <v>173874292.164</v>
          </cell>
        </row>
      </sheetData>
      <sheetData sheetId="38" refreshError="1">
        <row r="19">
          <cell r="C19">
            <v>231000</v>
          </cell>
          <cell r="E19">
            <v>231000</v>
          </cell>
        </row>
      </sheetData>
      <sheetData sheetId="39" refreshError="1">
        <row r="6">
          <cell r="I6">
            <v>375768</v>
          </cell>
        </row>
        <row r="8">
          <cell r="H8">
            <v>375768</v>
          </cell>
        </row>
      </sheetData>
      <sheetData sheetId="40" refreshError="1">
        <row r="30">
          <cell r="C30">
            <v>105700</v>
          </cell>
          <cell r="E30">
            <v>105700</v>
          </cell>
        </row>
      </sheetData>
      <sheetData sheetId="41" refreshError="1">
        <row r="12">
          <cell r="C12">
            <v>767450</v>
          </cell>
          <cell r="E12">
            <v>767450</v>
          </cell>
        </row>
      </sheetData>
      <sheetData sheetId="42" refreshError="1">
        <row r="22">
          <cell r="C22">
            <v>25601748</v>
          </cell>
          <cell r="E22">
            <v>182096908</v>
          </cell>
        </row>
      </sheetData>
      <sheetData sheetId="43" refreshError="1"/>
      <sheetData sheetId="44" refreshError="1"/>
      <sheetData sheetId="4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756"/>
  <sheetViews>
    <sheetView tabSelected="1" view="pageBreakPreview" zoomScale="60" zoomScaleNormal="100" workbookViewId="0">
      <pane ySplit="12" topLeftCell="A633" activePane="bottomLeft" state="frozen"/>
      <selection pane="bottomLeft" activeCell="E517" sqref="E517:E518"/>
    </sheetView>
  </sheetViews>
  <sheetFormatPr defaultRowHeight="14.25" x14ac:dyDescent="0.2"/>
  <cols>
    <col min="1" max="4" width="3.7109375" style="154" customWidth="1"/>
    <col min="5" max="5" width="27.42578125" style="154" customWidth="1"/>
    <col min="6" max="6" width="5.5703125" style="339" customWidth="1"/>
    <col min="7" max="7" width="11.7109375" style="340" customWidth="1"/>
    <col min="8" max="8" width="8.28515625" style="154" hidden="1" customWidth="1"/>
    <col min="9" max="9" width="11.5703125" style="154" hidden="1" customWidth="1"/>
    <col min="10" max="10" width="11.5703125" style="612" hidden="1" customWidth="1"/>
    <col min="11" max="11" width="12.7109375" style="613" customWidth="1"/>
    <col min="12" max="12" width="15.7109375" style="154" hidden="1" customWidth="1"/>
    <col min="13" max="13" width="13.42578125" style="154" hidden="1" customWidth="1"/>
    <col min="14" max="16" width="11.5703125" style="154" hidden="1" customWidth="1"/>
    <col min="17" max="17" width="11.7109375" style="154" hidden="1" customWidth="1"/>
    <col min="18" max="18" width="14" style="154" customWidth="1"/>
    <col min="19" max="19" width="11.5703125" style="154" customWidth="1"/>
    <col min="20" max="20" width="13.140625" style="154" customWidth="1"/>
    <col min="21" max="21" width="12.7109375" style="154" customWidth="1"/>
    <col min="22" max="22" width="10" style="154" customWidth="1"/>
    <col min="23" max="23" width="10.7109375" style="154" customWidth="1"/>
    <col min="24" max="24" width="10.85546875" style="154" customWidth="1"/>
    <col min="25" max="25" width="12" style="612" hidden="1" customWidth="1"/>
    <col min="26" max="27" width="7.5703125" style="154" hidden="1" customWidth="1"/>
    <col min="28" max="28" width="7.42578125" style="154" hidden="1" customWidth="1"/>
    <col min="29" max="29" width="0.42578125" style="154" hidden="1" customWidth="1"/>
    <col min="30" max="30" width="9.140625" style="614" customWidth="1"/>
    <col min="31" max="31" width="14.85546875" style="154" customWidth="1"/>
    <col min="32" max="32" width="11.7109375" style="164" bestFit="1" customWidth="1"/>
    <col min="33" max="33" width="17.5703125" style="164" bestFit="1" customWidth="1"/>
    <col min="34" max="34" width="16.42578125" style="164" bestFit="1" customWidth="1"/>
    <col min="35" max="35" width="17.5703125" style="164" bestFit="1" customWidth="1"/>
    <col min="36" max="255" width="9.140625" style="154"/>
    <col min="256" max="259" width="3.7109375" style="154" customWidth="1"/>
    <col min="260" max="260" width="55.7109375" style="154" customWidth="1"/>
    <col min="261" max="261" width="5.5703125" style="154" customWidth="1"/>
    <col min="262" max="262" width="10.42578125" style="154" customWidth="1"/>
    <col min="263" max="263" width="8.28515625" style="154" customWidth="1"/>
    <col min="264" max="264" width="10" style="154" bestFit="1" customWidth="1"/>
    <col min="265" max="265" width="8.7109375" style="154" customWidth="1"/>
    <col min="266" max="266" width="10.140625" style="154" customWidth="1"/>
    <col min="267" max="267" width="7.5703125" style="154" customWidth="1"/>
    <col min="268" max="268" width="7.42578125" style="154" customWidth="1"/>
    <col min="269" max="269" width="7.28515625" style="154" customWidth="1"/>
    <col min="270" max="511" width="9.140625" style="154"/>
    <col min="512" max="515" width="3.7109375" style="154" customWidth="1"/>
    <col min="516" max="516" width="55.7109375" style="154" customWidth="1"/>
    <col min="517" max="517" width="5.5703125" style="154" customWidth="1"/>
    <col min="518" max="518" width="10.42578125" style="154" customWidth="1"/>
    <col min="519" max="519" width="8.28515625" style="154" customWidth="1"/>
    <col min="520" max="520" width="10" style="154" bestFit="1" customWidth="1"/>
    <col min="521" max="521" width="8.7109375" style="154" customWidth="1"/>
    <col min="522" max="522" width="10.140625" style="154" customWidth="1"/>
    <col min="523" max="523" width="7.5703125" style="154" customWidth="1"/>
    <col min="524" max="524" width="7.42578125" style="154" customWidth="1"/>
    <col min="525" max="525" width="7.28515625" style="154" customWidth="1"/>
    <col min="526" max="767" width="9.140625" style="154"/>
    <col min="768" max="771" width="3.7109375" style="154" customWidth="1"/>
    <col min="772" max="772" width="55.7109375" style="154" customWidth="1"/>
    <col min="773" max="773" width="5.5703125" style="154" customWidth="1"/>
    <col min="774" max="774" width="10.42578125" style="154" customWidth="1"/>
    <col min="775" max="775" width="8.28515625" style="154" customWidth="1"/>
    <col min="776" max="776" width="10" style="154" bestFit="1" customWidth="1"/>
    <col min="777" max="777" width="8.7109375" style="154" customWidth="1"/>
    <col min="778" max="778" width="10.140625" style="154" customWidth="1"/>
    <col min="779" max="779" width="7.5703125" style="154" customWidth="1"/>
    <col min="780" max="780" width="7.42578125" style="154" customWidth="1"/>
    <col min="781" max="781" width="7.28515625" style="154" customWidth="1"/>
    <col min="782" max="1023" width="9.140625" style="154"/>
    <col min="1024" max="1027" width="3.7109375" style="154" customWidth="1"/>
    <col min="1028" max="1028" width="55.7109375" style="154" customWidth="1"/>
    <col min="1029" max="1029" width="5.5703125" style="154" customWidth="1"/>
    <col min="1030" max="1030" width="10.42578125" style="154" customWidth="1"/>
    <col min="1031" max="1031" width="8.28515625" style="154" customWidth="1"/>
    <col min="1032" max="1032" width="10" style="154" bestFit="1" customWidth="1"/>
    <col min="1033" max="1033" width="8.7109375" style="154" customWidth="1"/>
    <col min="1034" max="1034" width="10.140625" style="154" customWidth="1"/>
    <col min="1035" max="1035" width="7.5703125" style="154" customWidth="1"/>
    <col min="1036" max="1036" width="7.42578125" style="154" customWidth="1"/>
    <col min="1037" max="1037" width="7.28515625" style="154" customWidth="1"/>
    <col min="1038" max="1279" width="9.140625" style="154"/>
    <col min="1280" max="1283" width="3.7109375" style="154" customWidth="1"/>
    <col min="1284" max="1284" width="55.7109375" style="154" customWidth="1"/>
    <col min="1285" max="1285" width="5.5703125" style="154" customWidth="1"/>
    <col min="1286" max="1286" width="10.42578125" style="154" customWidth="1"/>
    <col min="1287" max="1287" width="8.28515625" style="154" customWidth="1"/>
    <col min="1288" max="1288" width="10" style="154" bestFit="1" customWidth="1"/>
    <col min="1289" max="1289" width="8.7109375" style="154" customWidth="1"/>
    <col min="1290" max="1290" width="10.140625" style="154" customWidth="1"/>
    <col min="1291" max="1291" width="7.5703125" style="154" customWidth="1"/>
    <col min="1292" max="1292" width="7.42578125" style="154" customWidth="1"/>
    <col min="1293" max="1293" width="7.28515625" style="154" customWidth="1"/>
    <col min="1294" max="1535" width="9.140625" style="154"/>
    <col min="1536" max="1539" width="3.7109375" style="154" customWidth="1"/>
    <col min="1540" max="1540" width="55.7109375" style="154" customWidth="1"/>
    <col min="1541" max="1541" width="5.5703125" style="154" customWidth="1"/>
    <col min="1542" max="1542" width="10.42578125" style="154" customWidth="1"/>
    <col min="1543" max="1543" width="8.28515625" style="154" customWidth="1"/>
    <col min="1544" max="1544" width="10" style="154" bestFit="1" customWidth="1"/>
    <col min="1545" max="1545" width="8.7109375" style="154" customWidth="1"/>
    <col min="1546" max="1546" width="10.140625" style="154" customWidth="1"/>
    <col min="1547" max="1547" width="7.5703125" style="154" customWidth="1"/>
    <col min="1548" max="1548" width="7.42578125" style="154" customWidth="1"/>
    <col min="1549" max="1549" width="7.28515625" style="154" customWidth="1"/>
    <col min="1550" max="1791" width="9.140625" style="154"/>
    <col min="1792" max="1795" width="3.7109375" style="154" customWidth="1"/>
    <col min="1796" max="1796" width="55.7109375" style="154" customWidth="1"/>
    <col min="1797" max="1797" width="5.5703125" style="154" customWidth="1"/>
    <col min="1798" max="1798" width="10.42578125" style="154" customWidth="1"/>
    <col min="1799" max="1799" width="8.28515625" style="154" customWidth="1"/>
    <col min="1800" max="1800" width="10" style="154" bestFit="1" customWidth="1"/>
    <col min="1801" max="1801" width="8.7109375" style="154" customWidth="1"/>
    <col min="1802" max="1802" width="10.140625" style="154" customWidth="1"/>
    <col min="1803" max="1803" width="7.5703125" style="154" customWidth="1"/>
    <col min="1804" max="1804" width="7.42578125" style="154" customWidth="1"/>
    <col min="1805" max="1805" width="7.28515625" style="154" customWidth="1"/>
    <col min="1806" max="2047" width="9.140625" style="154"/>
    <col min="2048" max="2051" width="3.7109375" style="154" customWidth="1"/>
    <col min="2052" max="2052" width="55.7109375" style="154" customWidth="1"/>
    <col min="2053" max="2053" width="5.5703125" style="154" customWidth="1"/>
    <col min="2054" max="2054" width="10.42578125" style="154" customWidth="1"/>
    <col min="2055" max="2055" width="8.28515625" style="154" customWidth="1"/>
    <col min="2056" max="2056" width="10" style="154" bestFit="1" customWidth="1"/>
    <col min="2057" max="2057" width="8.7109375" style="154" customWidth="1"/>
    <col min="2058" max="2058" width="10.140625" style="154" customWidth="1"/>
    <col min="2059" max="2059" width="7.5703125" style="154" customWidth="1"/>
    <col min="2060" max="2060" width="7.42578125" style="154" customWidth="1"/>
    <col min="2061" max="2061" width="7.28515625" style="154" customWidth="1"/>
    <col min="2062" max="2303" width="9.140625" style="154"/>
    <col min="2304" max="2307" width="3.7109375" style="154" customWidth="1"/>
    <col min="2308" max="2308" width="55.7109375" style="154" customWidth="1"/>
    <col min="2309" max="2309" width="5.5703125" style="154" customWidth="1"/>
    <col min="2310" max="2310" width="10.42578125" style="154" customWidth="1"/>
    <col min="2311" max="2311" width="8.28515625" style="154" customWidth="1"/>
    <col min="2312" max="2312" width="10" style="154" bestFit="1" customWidth="1"/>
    <col min="2313" max="2313" width="8.7109375" style="154" customWidth="1"/>
    <col min="2314" max="2314" width="10.140625" style="154" customWidth="1"/>
    <col min="2315" max="2315" width="7.5703125" style="154" customWidth="1"/>
    <col min="2316" max="2316" width="7.42578125" style="154" customWidth="1"/>
    <col min="2317" max="2317" width="7.28515625" style="154" customWidth="1"/>
    <col min="2318" max="2559" width="9.140625" style="154"/>
    <col min="2560" max="2563" width="3.7109375" style="154" customWidth="1"/>
    <col min="2564" max="2564" width="55.7109375" style="154" customWidth="1"/>
    <col min="2565" max="2565" width="5.5703125" style="154" customWidth="1"/>
    <col min="2566" max="2566" width="10.42578125" style="154" customWidth="1"/>
    <col min="2567" max="2567" width="8.28515625" style="154" customWidth="1"/>
    <col min="2568" max="2568" width="10" style="154" bestFit="1" customWidth="1"/>
    <col min="2569" max="2569" width="8.7109375" style="154" customWidth="1"/>
    <col min="2570" max="2570" width="10.140625" style="154" customWidth="1"/>
    <col min="2571" max="2571" width="7.5703125" style="154" customWidth="1"/>
    <col min="2572" max="2572" width="7.42578125" style="154" customWidth="1"/>
    <col min="2573" max="2573" width="7.28515625" style="154" customWidth="1"/>
    <col min="2574" max="2815" width="9.140625" style="154"/>
    <col min="2816" max="2819" width="3.7109375" style="154" customWidth="1"/>
    <col min="2820" max="2820" width="55.7109375" style="154" customWidth="1"/>
    <col min="2821" max="2821" width="5.5703125" style="154" customWidth="1"/>
    <col min="2822" max="2822" width="10.42578125" style="154" customWidth="1"/>
    <col min="2823" max="2823" width="8.28515625" style="154" customWidth="1"/>
    <col min="2824" max="2824" width="10" style="154" bestFit="1" customWidth="1"/>
    <col min="2825" max="2825" width="8.7109375" style="154" customWidth="1"/>
    <col min="2826" max="2826" width="10.140625" style="154" customWidth="1"/>
    <col min="2827" max="2827" width="7.5703125" style="154" customWidth="1"/>
    <col min="2828" max="2828" width="7.42578125" style="154" customWidth="1"/>
    <col min="2829" max="2829" width="7.28515625" style="154" customWidth="1"/>
    <col min="2830" max="3071" width="9.140625" style="154"/>
    <col min="3072" max="3075" width="3.7109375" style="154" customWidth="1"/>
    <col min="3076" max="3076" width="55.7109375" style="154" customWidth="1"/>
    <col min="3077" max="3077" width="5.5703125" style="154" customWidth="1"/>
    <col min="3078" max="3078" width="10.42578125" style="154" customWidth="1"/>
    <col min="3079" max="3079" width="8.28515625" style="154" customWidth="1"/>
    <col min="3080" max="3080" width="10" style="154" bestFit="1" customWidth="1"/>
    <col min="3081" max="3081" width="8.7109375" style="154" customWidth="1"/>
    <col min="3082" max="3082" width="10.140625" style="154" customWidth="1"/>
    <col min="3083" max="3083" width="7.5703125" style="154" customWidth="1"/>
    <col min="3084" max="3084" width="7.42578125" style="154" customWidth="1"/>
    <col min="3085" max="3085" width="7.28515625" style="154" customWidth="1"/>
    <col min="3086" max="3327" width="9.140625" style="154"/>
    <col min="3328" max="3331" width="3.7109375" style="154" customWidth="1"/>
    <col min="3332" max="3332" width="55.7109375" style="154" customWidth="1"/>
    <col min="3333" max="3333" width="5.5703125" style="154" customWidth="1"/>
    <col min="3334" max="3334" width="10.42578125" style="154" customWidth="1"/>
    <col min="3335" max="3335" width="8.28515625" style="154" customWidth="1"/>
    <col min="3336" max="3336" width="10" style="154" bestFit="1" customWidth="1"/>
    <col min="3337" max="3337" width="8.7109375" style="154" customWidth="1"/>
    <col min="3338" max="3338" width="10.140625" style="154" customWidth="1"/>
    <col min="3339" max="3339" width="7.5703125" style="154" customWidth="1"/>
    <col min="3340" max="3340" width="7.42578125" style="154" customWidth="1"/>
    <col min="3341" max="3341" width="7.28515625" style="154" customWidth="1"/>
    <col min="3342" max="3583" width="9.140625" style="154"/>
    <col min="3584" max="3587" width="3.7109375" style="154" customWidth="1"/>
    <col min="3588" max="3588" width="55.7109375" style="154" customWidth="1"/>
    <col min="3589" max="3589" width="5.5703125" style="154" customWidth="1"/>
    <col min="3590" max="3590" width="10.42578125" style="154" customWidth="1"/>
    <col min="3591" max="3591" width="8.28515625" style="154" customWidth="1"/>
    <col min="3592" max="3592" width="10" style="154" bestFit="1" customWidth="1"/>
    <col min="3593" max="3593" width="8.7109375" style="154" customWidth="1"/>
    <col min="3594" max="3594" width="10.140625" style="154" customWidth="1"/>
    <col min="3595" max="3595" width="7.5703125" style="154" customWidth="1"/>
    <col min="3596" max="3596" width="7.42578125" style="154" customWidth="1"/>
    <col min="3597" max="3597" width="7.28515625" style="154" customWidth="1"/>
    <col min="3598" max="3839" width="9.140625" style="154"/>
    <col min="3840" max="3843" width="3.7109375" style="154" customWidth="1"/>
    <col min="3844" max="3844" width="55.7109375" style="154" customWidth="1"/>
    <col min="3845" max="3845" width="5.5703125" style="154" customWidth="1"/>
    <col min="3846" max="3846" width="10.42578125" style="154" customWidth="1"/>
    <col min="3847" max="3847" width="8.28515625" style="154" customWidth="1"/>
    <col min="3848" max="3848" width="10" style="154" bestFit="1" customWidth="1"/>
    <col min="3849" max="3849" width="8.7109375" style="154" customWidth="1"/>
    <col min="3850" max="3850" width="10.140625" style="154" customWidth="1"/>
    <col min="3851" max="3851" width="7.5703125" style="154" customWidth="1"/>
    <col min="3852" max="3852" width="7.42578125" style="154" customWidth="1"/>
    <col min="3853" max="3853" width="7.28515625" style="154" customWidth="1"/>
    <col min="3854" max="4095" width="9.140625" style="154"/>
    <col min="4096" max="4099" width="3.7109375" style="154" customWidth="1"/>
    <col min="4100" max="4100" width="55.7109375" style="154" customWidth="1"/>
    <col min="4101" max="4101" width="5.5703125" style="154" customWidth="1"/>
    <col min="4102" max="4102" width="10.42578125" style="154" customWidth="1"/>
    <col min="4103" max="4103" width="8.28515625" style="154" customWidth="1"/>
    <col min="4104" max="4104" width="10" style="154" bestFit="1" customWidth="1"/>
    <col min="4105" max="4105" width="8.7109375" style="154" customWidth="1"/>
    <col min="4106" max="4106" width="10.140625" style="154" customWidth="1"/>
    <col min="4107" max="4107" width="7.5703125" style="154" customWidth="1"/>
    <col min="4108" max="4108" width="7.42578125" style="154" customWidth="1"/>
    <col min="4109" max="4109" width="7.28515625" style="154" customWidth="1"/>
    <col min="4110" max="4351" width="9.140625" style="154"/>
    <col min="4352" max="4355" width="3.7109375" style="154" customWidth="1"/>
    <col min="4356" max="4356" width="55.7109375" style="154" customWidth="1"/>
    <col min="4357" max="4357" width="5.5703125" style="154" customWidth="1"/>
    <col min="4358" max="4358" width="10.42578125" style="154" customWidth="1"/>
    <col min="4359" max="4359" width="8.28515625" style="154" customWidth="1"/>
    <col min="4360" max="4360" width="10" style="154" bestFit="1" customWidth="1"/>
    <col min="4361" max="4361" width="8.7109375" style="154" customWidth="1"/>
    <col min="4362" max="4362" width="10.140625" style="154" customWidth="1"/>
    <col min="4363" max="4363" width="7.5703125" style="154" customWidth="1"/>
    <col min="4364" max="4364" width="7.42578125" style="154" customWidth="1"/>
    <col min="4365" max="4365" width="7.28515625" style="154" customWidth="1"/>
    <col min="4366" max="4607" width="9.140625" style="154"/>
    <col min="4608" max="4611" width="3.7109375" style="154" customWidth="1"/>
    <col min="4612" max="4612" width="55.7109375" style="154" customWidth="1"/>
    <col min="4613" max="4613" width="5.5703125" style="154" customWidth="1"/>
    <col min="4614" max="4614" width="10.42578125" style="154" customWidth="1"/>
    <col min="4615" max="4615" width="8.28515625" style="154" customWidth="1"/>
    <col min="4616" max="4616" width="10" style="154" bestFit="1" customWidth="1"/>
    <col min="4617" max="4617" width="8.7109375" style="154" customWidth="1"/>
    <col min="4618" max="4618" width="10.140625" style="154" customWidth="1"/>
    <col min="4619" max="4619" width="7.5703125" style="154" customWidth="1"/>
    <col min="4620" max="4620" width="7.42578125" style="154" customWidth="1"/>
    <col min="4621" max="4621" width="7.28515625" style="154" customWidth="1"/>
    <col min="4622" max="4863" width="9.140625" style="154"/>
    <col min="4864" max="4867" width="3.7109375" style="154" customWidth="1"/>
    <col min="4868" max="4868" width="55.7109375" style="154" customWidth="1"/>
    <col min="4869" max="4869" width="5.5703125" style="154" customWidth="1"/>
    <col min="4870" max="4870" width="10.42578125" style="154" customWidth="1"/>
    <col min="4871" max="4871" width="8.28515625" style="154" customWidth="1"/>
    <col min="4872" max="4872" width="10" style="154" bestFit="1" customWidth="1"/>
    <col min="4873" max="4873" width="8.7109375" style="154" customWidth="1"/>
    <col min="4874" max="4874" width="10.140625" style="154" customWidth="1"/>
    <col min="4875" max="4875" width="7.5703125" style="154" customWidth="1"/>
    <col min="4876" max="4876" width="7.42578125" style="154" customWidth="1"/>
    <col min="4877" max="4877" width="7.28515625" style="154" customWidth="1"/>
    <col min="4878" max="5119" width="9.140625" style="154"/>
    <col min="5120" max="5123" width="3.7109375" style="154" customWidth="1"/>
    <col min="5124" max="5124" width="55.7109375" style="154" customWidth="1"/>
    <col min="5125" max="5125" width="5.5703125" style="154" customWidth="1"/>
    <col min="5126" max="5126" width="10.42578125" style="154" customWidth="1"/>
    <col min="5127" max="5127" width="8.28515625" style="154" customWidth="1"/>
    <col min="5128" max="5128" width="10" style="154" bestFit="1" customWidth="1"/>
    <col min="5129" max="5129" width="8.7109375" style="154" customWidth="1"/>
    <col min="5130" max="5130" width="10.140625" style="154" customWidth="1"/>
    <col min="5131" max="5131" width="7.5703125" style="154" customWidth="1"/>
    <col min="5132" max="5132" width="7.42578125" style="154" customWidth="1"/>
    <col min="5133" max="5133" width="7.28515625" style="154" customWidth="1"/>
    <col min="5134" max="5375" width="9.140625" style="154"/>
    <col min="5376" max="5379" width="3.7109375" style="154" customWidth="1"/>
    <col min="5380" max="5380" width="55.7109375" style="154" customWidth="1"/>
    <col min="5381" max="5381" width="5.5703125" style="154" customWidth="1"/>
    <col min="5382" max="5382" width="10.42578125" style="154" customWidth="1"/>
    <col min="5383" max="5383" width="8.28515625" style="154" customWidth="1"/>
    <col min="5384" max="5384" width="10" style="154" bestFit="1" customWidth="1"/>
    <col min="5385" max="5385" width="8.7109375" style="154" customWidth="1"/>
    <col min="5386" max="5386" width="10.140625" style="154" customWidth="1"/>
    <col min="5387" max="5387" width="7.5703125" style="154" customWidth="1"/>
    <col min="5388" max="5388" width="7.42578125" style="154" customWidth="1"/>
    <col min="5389" max="5389" width="7.28515625" style="154" customWidth="1"/>
    <col min="5390" max="5631" width="9.140625" style="154"/>
    <col min="5632" max="5635" width="3.7109375" style="154" customWidth="1"/>
    <col min="5636" max="5636" width="55.7109375" style="154" customWidth="1"/>
    <col min="5637" max="5637" width="5.5703125" style="154" customWidth="1"/>
    <col min="5638" max="5638" width="10.42578125" style="154" customWidth="1"/>
    <col min="5639" max="5639" width="8.28515625" style="154" customWidth="1"/>
    <col min="5640" max="5640" width="10" style="154" bestFit="1" customWidth="1"/>
    <col min="5641" max="5641" width="8.7109375" style="154" customWidth="1"/>
    <col min="5642" max="5642" width="10.140625" style="154" customWidth="1"/>
    <col min="5643" max="5643" width="7.5703125" style="154" customWidth="1"/>
    <col min="5644" max="5644" width="7.42578125" style="154" customWidth="1"/>
    <col min="5645" max="5645" width="7.28515625" style="154" customWidth="1"/>
    <col min="5646" max="5887" width="9.140625" style="154"/>
    <col min="5888" max="5891" width="3.7109375" style="154" customWidth="1"/>
    <col min="5892" max="5892" width="55.7109375" style="154" customWidth="1"/>
    <col min="5893" max="5893" width="5.5703125" style="154" customWidth="1"/>
    <col min="5894" max="5894" width="10.42578125" style="154" customWidth="1"/>
    <col min="5895" max="5895" width="8.28515625" style="154" customWidth="1"/>
    <col min="5896" max="5896" width="10" style="154" bestFit="1" customWidth="1"/>
    <col min="5897" max="5897" width="8.7109375" style="154" customWidth="1"/>
    <col min="5898" max="5898" width="10.140625" style="154" customWidth="1"/>
    <col min="5899" max="5899" width="7.5703125" style="154" customWidth="1"/>
    <col min="5900" max="5900" width="7.42578125" style="154" customWidth="1"/>
    <col min="5901" max="5901" width="7.28515625" style="154" customWidth="1"/>
    <col min="5902" max="6143" width="9.140625" style="154"/>
    <col min="6144" max="6147" width="3.7109375" style="154" customWidth="1"/>
    <col min="6148" max="6148" width="55.7109375" style="154" customWidth="1"/>
    <col min="6149" max="6149" width="5.5703125" style="154" customWidth="1"/>
    <col min="6150" max="6150" width="10.42578125" style="154" customWidth="1"/>
    <col min="6151" max="6151" width="8.28515625" style="154" customWidth="1"/>
    <col min="6152" max="6152" width="10" style="154" bestFit="1" customWidth="1"/>
    <col min="6153" max="6153" width="8.7109375" style="154" customWidth="1"/>
    <col min="6154" max="6154" width="10.140625" style="154" customWidth="1"/>
    <col min="6155" max="6155" width="7.5703125" style="154" customWidth="1"/>
    <col min="6156" max="6156" width="7.42578125" style="154" customWidth="1"/>
    <col min="6157" max="6157" width="7.28515625" style="154" customWidth="1"/>
    <col min="6158" max="6399" width="9.140625" style="154"/>
    <col min="6400" max="6403" width="3.7109375" style="154" customWidth="1"/>
    <col min="6404" max="6404" width="55.7109375" style="154" customWidth="1"/>
    <col min="6405" max="6405" width="5.5703125" style="154" customWidth="1"/>
    <col min="6406" max="6406" width="10.42578125" style="154" customWidth="1"/>
    <col min="6407" max="6407" width="8.28515625" style="154" customWidth="1"/>
    <col min="6408" max="6408" width="10" style="154" bestFit="1" customWidth="1"/>
    <col min="6409" max="6409" width="8.7109375" style="154" customWidth="1"/>
    <col min="6410" max="6410" width="10.140625" style="154" customWidth="1"/>
    <col min="6411" max="6411" width="7.5703125" style="154" customWidth="1"/>
    <col min="6412" max="6412" width="7.42578125" style="154" customWidth="1"/>
    <col min="6413" max="6413" width="7.28515625" style="154" customWidth="1"/>
    <col min="6414" max="6655" width="9.140625" style="154"/>
    <col min="6656" max="6659" width="3.7109375" style="154" customWidth="1"/>
    <col min="6660" max="6660" width="55.7109375" style="154" customWidth="1"/>
    <col min="6661" max="6661" width="5.5703125" style="154" customWidth="1"/>
    <col min="6662" max="6662" width="10.42578125" style="154" customWidth="1"/>
    <col min="6663" max="6663" width="8.28515625" style="154" customWidth="1"/>
    <col min="6664" max="6664" width="10" style="154" bestFit="1" customWidth="1"/>
    <col min="6665" max="6665" width="8.7109375" style="154" customWidth="1"/>
    <col min="6666" max="6666" width="10.140625" style="154" customWidth="1"/>
    <col min="6667" max="6667" width="7.5703125" style="154" customWidth="1"/>
    <col min="6668" max="6668" width="7.42578125" style="154" customWidth="1"/>
    <col min="6669" max="6669" width="7.28515625" style="154" customWidth="1"/>
    <col min="6670" max="6911" width="9.140625" style="154"/>
    <col min="6912" max="6915" width="3.7109375" style="154" customWidth="1"/>
    <col min="6916" max="6916" width="55.7109375" style="154" customWidth="1"/>
    <col min="6917" max="6917" width="5.5703125" style="154" customWidth="1"/>
    <col min="6918" max="6918" width="10.42578125" style="154" customWidth="1"/>
    <col min="6919" max="6919" width="8.28515625" style="154" customWidth="1"/>
    <col min="6920" max="6920" width="10" style="154" bestFit="1" customWidth="1"/>
    <col min="6921" max="6921" width="8.7109375" style="154" customWidth="1"/>
    <col min="6922" max="6922" width="10.140625" style="154" customWidth="1"/>
    <col min="6923" max="6923" width="7.5703125" style="154" customWidth="1"/>
    <col min="6924" max="6924" width="7.42578125" style="154" customWidth="1"/>
    <col min="6925" max="6925" width="7.28515625" style="154" customWidth="1"/>
    <col min="6926" max="7167" width="9.140625" style="154"/>
    <col min="7168" max="7171" width="3.7109375" style="154" customWidth="1"/>
    <col min="7172" max="7172" width="55.7109375" style="154" customWidth="1"/>
    <col min="7173" max="7173" width="5.5703125" style="154" customWidth="1"/>
    <col min="7174" max="7174" width="10.42578125" style="154" customWidth="1"/>
    <col min="7175" max="7175" width="8.28515625" style="154" customWidth="1"/>
    <col min="7176" max="7176" width="10" style="154" bestFit="1" customWidth="1"/>
    <col min="7177" max="7177" width="8.7109375" style="154" customWidth="1"/>
    <col min="7178" max="7178" width="10.140625" style="154" customWidth="1"/>
    <col min="7179" max="7179" width="7.5703125" style="154" customWidth="1"/>
    <col min="7180" max="7180" width="7.42578125" style="154" customWidth="1"/>
    <col min="7181" max="7181" width="7.28515625" style="154" customWidth="1"/>
    <col min="7182" max="7423" width="9.140625" style="154"/>
    <col min="7424" max="7427" width="3.7109375" style="154" customWidth="1"/>
    <col min="7428" max="7428" width="55.7109375" style="154" customWidth="1"/>
    <col min="7429" max="7429" width="5.5703125" style="154" customWidth="1"/>
    <col min="7430" max="7430" width="10.42578125" style="154" customWidth="1"/>
    <col min="7431" max="7431" width="8.28515625" style="154" customWidth="1"/>
    <col min="7432" max="7432" width="10" style="154" bestFit="1" customWidth="1"/>
    <col min="7433" max="7433" width="8.7109375" style="154" customWidth="1"/>
    <col min="7434" max="7434" width="10.140625" style="154" customWidth="1"/>
    <col min="7435" max="7435" width="7.5703125" style="154" customWidth="1"/>
    <col min="7436" max="7436" width="7.42578125" style="154" customWidth="1"/>
    <col min="7437" max="7437" width="7.28515625" style="154" customWidth="1"/>
    <col min="7438" max="7679" width="9.140625" style="154"/>
    <col min="7680" max="7683" width="3.7109375" style="154" customWidth="1"/>
    <col min="7684" max="7684" width="55.7109375" style="154" customWidth="1"/>
    <col min="7685" max="7685" width="5.5703125" style="154" customWidth="1"/>
    <col min="7686" max="7686" width="10.42578125" style="154" customWidth="1"/>
    <col min="7687" max="7687" width="8.28515625" style="154" customWidth="1"/>
    <col min="7688" max="7688" width="10" style="154" bestFit="1" customWidth="1"/>
    <col min="7689" max="7689" width="8.7109375" style="154" customWidth="1"/>
    <col min="7690" max="7690" width="10.140625" style="154" customWidth="1"/>
    <col min="7691" max="7691" width="7.5703125" style="154" customWidth="1"/>
    <col min="7692" max="7692" width="7.42578125" style="154" customWidth="1"/>
    <col min="7693" max="7693" width="7.28515625" style="154" customWidth="1"/>
    <col min="7694" max="7935" width="9.140625" style="154"/>
    <col min="7936" max="7939" width="3.7109375" style="154" customWidth="1"/>
    <col min="7940" max="7940" width="55.7109375" style="154" customWidth="1"/>
    <col min="7941" max="7941" width="5.5703125" style="154" customWidth="1"/>
    <col min="7942" max="7942" width="10.42578125" style="154" customWidth="1"/>
    <col min="7943" max="7943" width="8.28515625" style="154" customWidth="1"/>
    <col min="7944" max="7944" width="10" style="154" bestFit="1" customWidth="1"/>
    <col min="7945" max="7945" width="8.7109375" style="154" customWidth="1"/>
    <col min="7946" max="7946" width="10.140625" style="154" customWidth="1"/>
    <col min="7947" max="7947" width="7.5703125" style="154" customWidth="1"/>
    <col min="7948" max="7948" width="7.42578125" style="154" customWidth="1"/>
    <col min="7949" max="7949" width="7.28515625" style="154" customWidth="1"/>
    <col min="7950" max="8191" width="9.140625" style="154"/>
    <col min="8192" max="8195" width="3.7109375" style="154" customWidth="1"/>
    <col min="8196" max="8196" width="55.7109375" style="154" customWidth="1"/>
    <col min="8197" max="8197" width="5.5703125" style="154" customWidth="1"/>
    <col min="8198" max="8198" width="10.42578125" style="154" customWidth="1"/>
    <col min="8199" max="8199" width="8.28515625" style="154" customWidth="1"/>
    <col min="8200" max="8200" width="10" style="154" bestFit="1" customWidth="1"/>
    <col min="8201" max="8201" width="8.7109375" style="154" customWidth="1"/>
    <col min="8202" max="8202" width="10.140625" style="154" customWidth="1"/>
    <col min="8203" max="8203" width="7.5703125" style="154" customWidth="1"/>
    <col min="8204" max="8204" width="7.42578125" style="154" customWidth="1"/>
    <col min="8205" max="8205" width="7.28515625" style="154" customWidth="1"/>
    <col min="8206" max="8447" width="9.140625" style="154"/>
    <col min="8448" max="8451" width="3.7109375" style="154" customWidth="1"/>
    <col min="8452" max="8452" width="55.7109375" style="154" customWidth="1"/>
    <col min="8453" max="8453" width="5.5703125" style="154" customWidth="1"/>
    <col min="8454" max="8454" width="10.42578125" style="154" customWidth="1"/>
    <col min="8455" max="8455" width="8.28515625" style="154" customWidth="1"/>
    <col min="8456" max="8456" width="10" style="154" bestFit="1" customWidth="1"/>
    <col min="8457" max="8457" width="8.7109375" style="154" customWidth="1"/>
    <col min="8458" max="8458" width="10.140625" style="154" customWidth="1"/>
    <col min="8459" max="8459" width="7.5703125" style="154" customWidth="1"/>
    <col min="8460" max="8460" width="7.42578125" style="154" customWidth="1"/>
    <col min="8461" max="8461" width="7.28515625" style="154" customWidth="1"/>
    <col min="8462" max="8703" width="9.140625" style="154"/>
    <col min="8704" max="8707" width="3.7109375" style="154" customWidth="1"/>
    <col min="8708" max="8708" width="55.7109375" style="154" customWidth="1"/>
    <col min="8709" max="8709" width="5.5703125" style="154" customWidth="1"/>
    <col min="8710" max="8710" width="10.42578125" style="154" customWidth="1"/>
    <col min="8711" max="8711" width="8.28515625" style="154" customWidth="1"/>
    <col min="8712" max="8712" width="10" style="154" bestFit="1" customWidth="1"/>
    <col min="8713" max="8713" width="8.7109375" style="154" customWidth="1"/>
    <col min="8714" max="8714" width="10.140625" style="154" customWidth="1"/>
    <col min="8715" max="8715" width="7.5703125" style="154" customWidth="1"/>
    <col min="8716" max="8716" width="7.42578125" style="154" customWidth="1"/>
    <col min="8717" max="8717" width="7.28515625" style="154" customWidth="1"/>
    <col min="8718" max="8959" width="9.140625" style="154"/>
    <col min="8960" max="8963" width="3.7109375" style="154" customWidth="1"/>
    <col min="8964" max="8964" width="55.7109375" style="154" customWidth="1"/>
    <col min="8965" max="8965" width="5.5703125" style="154" customWidth="1"/>
    <col min="8966" max="8966" width="10.42578125" style="154" customWidth="1"/>
    <col min="8967" max="8967" width="8.28515625" style="154" customWidth="1"/>
    <col min="8968" max="8968" width="10" style="154" bestFit="1" customWidth="1"/>
    <col min="8969" max="8969" width="8.7109375" style="154" customWidth="1"/>
    <col min="8970" max="8970" width="10.140625" style="154" customWidth="1"/>
    <col min="8971" max="8971" width="7.5703125" style="154" customWidth="1"/>
    <col min="8972" max="8972" width="7.42578125" style="154" customWidth="1"/>
    <col min="8973" max="8973" width="7.28515625" style="154" customWidth="1"/>
    <col min="8974" max="9215" width="9.140625" style="154"/>
    <col min="9216" max="9219" width="3.7109375" style="154" customWidth="1"/>
    <col min="9220" max="9220" width="55.7109375" style="154" customWidth="1"/>
    <col min="9221" max="9221" width="5.5703125" style="154" customWidth="1"/>
    <col min="9222" max="9222" width="10.42578125" style="154" customWidth="1"/>
    <col min="9223" max="9223" width="8.28515625" style="154" customWidth="1"/>
    <col min="9224" max="9224" width="10" style="154" bestFit="1" customWidth="1"/>
    <col min="9225" max="9225" width="8.7109375" style="154" customWidth="1"/>
    <col min="9226" max="9226" width="10.140625" style="154" customWidth="1"/>
    <col min="9227" max="9227" width="7.5703125" style="154" customWidth="1"/>
    <col min="9228" max="9228" width="7.42578125" style="154" customWidth="1"/>
    <col min="9229" max="9229" width="7.28515625" style="154" customWidth="1"/>
    <col min="9230" max="9471" width="9.140625" style="154"/>
    <col min="9472" max="9475" width="3.7109375" style="154" customWidth="1"/>
    <col min="9476" max="9476" width="55.7109375" style="154" customWidth="1"/>
    <col min="9477" max="9477" width="5.5703125" style="154" customWidth="1"/>
    <col min="9478" max="9478" width="10.42578125" style="154" customWidth="1"/>
    <col min="9479" max="9479" width="8.28515625" style="154" customWidth="1"/>
    <col min="9480" max="9480" width="10" style="154" bestFit="1" customWidth="1"/>
    <col min="9481" max="9481" width="8.7109375" style="154" customWidth="1"/>
    <col min="9482" max="9482" width="10.140625" style="154" customWidth="1"/>
    <col min="9483" max="9483" width="7.5703125" style="154" customWidth="1"/>
    <col min="9484" max="9484" width="7.42578125" style="154" customWidth="1"/>
    <col min="9485" max="9485" width="7.28515625" style="154" customWidth="1"/>
    <col min="9486" max="9727" width="9.140625" style="154"/>
    <col min="9728" max="9731" width="3.7109375" style="154" customWidth="1"/>
    <col min="9732" max="9732" width="55.7109375" style="154" customWidth="1"/>
    <col min="9733" max="9733" width="5.5703125" style="154" customWidth="1"/>
    <col min="9734" max="9734" width="10.42578125" style="154" customWidth="1"/>
    <col min="9735" max="9735" width="8.28515625" style="154" customWidth="1"/>
    <col min="9736" max="9736" width="10" style="154" bestFit="1" customWidth="1"/>
    <col min="9737" max="9737" width="8.7109375" style="154" customWidth="1"/>
    <col min="9738" max="9738" width="10.140625" style="154" customWidth="1"/>
    <col min="9739" max="9739" width="7.5703125" style="154" customWidth="1"/>
    <col min="9740" max="9740" width="7.42578125" style="154" customWidth="1"/>
    <col min="9741" max="9741" width="7.28515625" style="154" customWidth="1"/>
    <col min="9742" max="9983" width="9.140625" style="154"/>
    <col min="9984" max="9987" width="3.7109375" style="154" customWidth="1"/>
    <col min="9988" max="9988" width="55.7109375" style="154" customWidth="1"/>
    <col min="9989" max="9989" width="5.5703125" style="154" customWidth="1"/>
    <col min="9990" max="9990" width="10.42578125" style="154" customWidth="1"/>
    <col min="9991" max="9991" width="8.28515625" style="154" customWidth="1"/>
    <col min="9992" max="9992" width="10" style="154" bestFit="1" customWidth="1"/>
    <col min="9993" max="9993" width="8.7109375" style="154" customWidth="1"/>
    <col min="9994" max="9994" width="10.140625" style="154" customWidth="1"/>
    <col min="9995" max="9995" width="7.5703125" style="154" customWidth="1"/>
    <col min="9996" max="9996" width="7.42578125" style="154" customWidth="1"/>
    <col min="9997" max="9997" width="7.28515625" style="154" customWidth="1"/>
    <col min="9998" max="10239" width="9.140625" style="154"/>
    <col min="10240" max="10243" width="3.7109375" style="154" customWidth="1"/>
    <col min="10244" max="10244" width="55.7109375" style="154" customWidth="1"/>
    <col min="10245" max="10245" width="5.5703125" style="154" customWidth="1"/>
    <col min="10246" max="10246" width="10.42578125" style="154" customWidth="1"/>
    <col min="10247" max="10247" width="8.28515625" style="154" customWidth="1"/>
    <col min="10248" max="10248" width="10" style="154" bestFit="1" customWidth="1"/>
    <col min="10249" max="10249" width="8.7109375" style="154" customWidth="1"/>
    <col min="10250" max="10250" width="10.140625" style="154" customWidth="1"/>
    <col min="10251" max="10251" width="7.5703125" style="154" customWidth="1"/>
    <col min="10252" max="10252" width="7.42578125" style="154" customWidth="1"/>
    <col min="10253" max="10253" width="7.28515625" style="154" customWidth="1"/>
    <col min="10254" max="10495" width="9.140625" style="154"/>
    <col min="10496" max="10499" width="3.7109375" style="154" customWidth="1"/>
    <col min="10500" max="10500" width="55.7109375" style="154" customWidth="1"/>
    <col min="10501" max="10501" width="5.5703125" style="154" customWidth="1"/>
    <col min="10502" max="10502" width="10.42578125" style="154" customWidth="1"/>
    <col min="10503" max="10503" width="8.28515625" style="154" customWidth="1"/>
    <col min="10504" max="10504" width="10" style="154" bestFit="1" customWidth="1"/>
    <col min="10505" max="10505" width="8.7109375" style="154" customWidth="1"/>
    <col min="10506" max="10506" width="10.140625" style="154" customWidth="1"/>
    <col min="10507" max="10507" width="7.5703125" style="154" customWidth="1"/>
    <col min="10508" max="10508" width="7.42578125" style="154" customWidth="1"/>
    <col min="10509" max="10509" width="7.28515625" style="154" customWidth="1"/>
    <col min="10510" max="10751" width="9.140625" style="154"/>
    <col min="10752" max="10755" width="3.7109375" style="154" customWidth="1"/>
    <col min="10756" max="10756" width="55.7109375" style="154" customWidth="1"/>
    <col min="10757" max="10757" width="5.5703125" style="154" customWidth="1"/>
    <col min="10758" max="10758" width="10.42578125" style="154" customWidth="1"/>
    <col min="10759" max="10759" width="8.28515625" style="154" customWidth="1"/>
    <col min="10760" max="10760" width="10" style="154" bestFit="1" customWidth="1"/>
    <col min="10761" max="10761" width="8.7109375" style="154" customWidth="1"/>
    <col min="10762" max="10762" width="10.140625" style="154" customWidth="1"/>
    <col min="10763" max="10763" width="7.5703125" style="154" customWidth="1"/>
    <col min="10764" max="10764" width="7.42578125" style="154" customWidth="1"/>
    <col min="10765" max="10765" width="7.28515625" style="154" customWidth="1"/>
    <col min="10766" max="11007" width="9.140625" style="154"/>
    <col min="11008" max="11011" width="3.7109375" style="154" customWidth="1"/>
    <col min="11012" max="11012" width="55.7109375" style="154" customWidth="1"/>
    <col min="11013" max="11013" width="5.5703125" style="154" customWidth="1"/>
    <col min="11014" max="11014" width="10.42578125" style="154" customWidth="1"/>
    <col min="11015" max="11015" width="8.28515625" style="154" customWidth="1"/>
    <col min="11016" max="11016" width="10" style="154" bestFit="1" customWidth="1"/>
    <col min="11017" max="11017" width="8.7109375" style="154" customWidth="1"/>
    <col min="11018" max="11018" width="10.140625" style="154" customWidth="1"/>
    <col min="11019" max="11019" width="7.5703125" style="154" customWidth="1"/>
    <col min="11020" max="11020" width="7.42578125" style="154" customWidth="1"/>
    <col min="11021" max="11021" width="7.28515625" style="154" customWidth="1"/>
    <col min="11022" max="11263" width="9.140625" style="154"/>
    <col min="11264" max="11267" width="3.7109375" style="154" customWidth="1"/>
    <col min="11268" max="11268" width="55.7109375" style="154" customWidth="1"/>
    <col min="11269" max="11269" width="5.5703125" style="154" customWidth="1"/>
    <col min="11270" max="11270" width="10.42578125" style="154" customWidth="1"/>
    <col min="11271" max="11271" width="8.28515625" style="154" customWidth="1"/>
    <col min="11272" max="11272" width="10" style="154" bestFit="1" customWidth="1"/>
    <col min="11273" max="11273" width="8.7109375" style="154" customWidth="1"/>
    <col min="11274" max="11274" width="10.140625" style="154" customWidth="1"/>
    <col min="11275" max="11275" width="7.5703125" style="154" customWidth="1"/>
    <col min="11276" max="11276" width="7.42578125" style="154" customWidth="1"/>
    <col min="11277" max="11277" width="7.28515625" style="154" customWidth="1"/>
    <col min="11278" max="11519" width="9.140625" style="154"/>
    <col min="11520" max="11523" width="3.7109375" style="154" customWidth="1"/>
    <col min="11524" max="11524" width="55.7109375" style="154" customWidth="1"/>
    <col min="11525" max="11525" width="5.5703125" style="154" customWidth="1"/>
    <col min="11526" max="11526" width="10.42578125" style="154" customWidth="1"/>
    <col min="11527" max="11527" width="8.28515625" style="154" customWidth="1"/>
    <col min="11528" max="11528" width="10" style="154" bestFit="1" customWidth="1"/>
    <col min="11529" max="11529" width="8.7109375" style="154" customWidth="1"/>
    <col min="11530" max="11530" width="10.140625" style="154" customWidth="1"/>
    <col min="11531" max="11531" width="7.5703125" style="154" customWidth="1"/>
    <col min="11532" max="11532" width="7.42578125" style="154" customWidth="1"/>
    <col min="11533" max="11533" width="7.28515625" style="154" customWidth="1"/>
    <col min="11534" max="11775" width="9.140625" style="154"/>
    <col min="11776" max="11779" width="3.7109375" style="154" customWidth="1"/>
    <col min="11780" max="11780" width="55.7109375" style="154" customWidth="1"/>
    <col min="11781" max="11781" width="5.5703125" style="154" customWidth="1"/>
    <col min="11782" max="11782" width="10.42578125" style="154" customWidth="1"/>
    <col min="11783" max="11783" width="8.28515625" style="154" customWidth="1"/>
    <col min="11784" max="11784" width="10" style="154" bestFit="1" customWidth="1"/>
    <col min="11785" max="11785" width="8.7109375" style="154" customWidth="1"/>
    <col min="11786" max="11786" width="10.140625" style="154" customWidth="1"/>
    <col min="11787" max="11787" width="7.5703125" style="154" customWidth="1"/>
    <col min="11788" max="11788" width="7.42578125" style="154" customWidth="1"/>
    <col min="11789" max="11789" width="7.28515625" style="154" customWidth="1"/>
    <col min="11790" max="12031" width="9.140625" style="154"/>
    <col min="12032" max="12035" width="3.7109375" style="154" customWidth="1"/>
    <col min="12036" max="12036" width="55.7109375" style="154" customWidth="1"/>
    <col min="12037" max="12037" width="5.5703125" style="154" customWidth="1"/>
    <col min="12038" max="12038" width="10.42578125" style="154" customWidth="1"/>
    <col min="12039" max="12039" width="8.28515625" style="154" customWidth="1"/>
    <col min="12040" max="12040" width="10" style="154" bestFit="1" customWidth="1"/>
    <col min="12041" max="12041" width="8.7109375" style="154" customWidth="1"/>
    <col min="12042" max="12042" width="10.140625" style="154" customWidth="1"/>
    <col min="12043" max="12043" width="7.5703125" style="154" customWidth="1"/>
    <col min="12044" max="12044" width="7.42578125" style="154" customWidth="1"/>
    <col min="12045" max="12045" width="7.28515625" style="154" customWidth="1"/>
    <col min="12046" max="12287" width="9.140625" style="154"/>
    <col min="12288" max="12291" width="3.7109375" style="154" customWidth="1"/>
    <col min="12292" max="12292" width="55.7109375" style="154" customWidth="1"/>
    <col min="12293" max="12293" width="5.5703125" style="154" customWidth="1"/>
    <col min="12294" max="12294" width="10.42578125" style="154" customWidth="1"/>
    <col min="12295" max="12295" width="8.28515625" style="154" customWidth="1"/>
    <col min="12296" max="12296" width="10" style="154" bestFit="1" customWidth="1"/>
    <col min="12297" max="12297" width="8.7109375" style="154" customWidth="1"/>
    <col min="12298" max="12298" width="10.140625" style="154" customWidth="1"/>
    <col min="12299" max="12299" width="7.5703125" style="154" customWidth="1"/>
    <col min="12300" max="12300" width="7.42578125" style="154" customWidth="1"/>
    <col min="12301" max="12301" width="7.28515625" style="154" customWidth="1"/>
    <col min="12302" max="12543" width="9.140625" style="154"/>
    <col min="12544" max="12547" width="3.7109375" style="154" customWidth="1"/>
    <col min="12548" max="12548" width="55.7109375" style="154" customWidth="1"/>
    <col min="12549" max="12549" width="5.5703125" style="154" customWidth="1"/>
    <col min="12550" max="12550" width="10.42578125" style="154" customWidth="1"/>
    <col min="12551" max="12551" width="8.28515625" style="154" customWidth="1"/>
    <col min="12552" max="12552" width="10" style="154" bestFit="1" customWidth="1"/>
    <col min="12553" max="12553" width="8.7109375" style="154" customWidth="1"/>
    <col min="12554" max="12554" width="10.140625" style="154" customWidth="1"/>
    <col min="12555" max="12555" width="7.5703125" style="154" customWidth="1"/>
    <col min="12556" max="12556" width="7.42578125" style="154" customWidth="1"/>
    <col min="12557" max="12557" width="7.28515625" style="154" customWidth="1"/>
    <col min="12558" max="12799" width="9.140625" style="154"/>
    <col min="12800" max="12803" width="3.7109375" style="154" customWidth="1"/>
    <col min="12804" max="12804" width="55.7109375" style="154" customWidth="1"/>
    <col min="12805" max="12805" width="5.5703125" style="154" customWidth="1"/>
    <col min="12806" max="12806" width="10.42578125" style="154" customWidth="1"/>
    <col min="12807" max="12807" width="8.28515625" style="154" customWidth="1"/>
    <col min="12808" max="12808" width="10" style="154" bestFit="1" customWidth="1"/>
    <col min="12809" max="12809" width="8.7109375" style="154" customWidth="1"/>
    <col min="12810" max="12810" width="10.140625" style="154" customWidth="1"/>
    <col min="12811" max="12811" width="7.5703125" style="154" customWidth="1"/>
    <col min="12812" max="12812" width="7.42578125" style="154" customWidth="1"/>
    <col min="12813" max="12813" width="7.28515625" style="154" customWidth="1"/>
    <col min="12814" max="13055" width="9.140625" style="154"/>
    <col min="13056" max="13059" width="3.7109375" style="154" customWidth="1"/>
    <col min="13060" max="13060" width="55.7109375" style="154" customWidth="1"/>
    <col min="13061" max="13061" width="5.5703125" style="154" customWidth="1"/>
    <col min="13062" max="13062" width="10.42578125" style="154" customWidth="1"/>
    <col min="13063" max="13063" width="8.28515625" style="154" customWidth="1"/>
    <col min="13064" max="13064" width="10" style="154" bestFit="1" customWidth="1"/>
    <col min="13065" max="13065" width="8.7109375" style="154" customWidth="1"/>
    <col min="13066" max="13066" width="10.140625" style="154" customWidth="1"/>
    <col min="13067" max="13067" width="7.5703125" style="154" customWidth="1"/>
    <col min="13068" max="13068" width="7.42578125" style="154" customWidth="1"/>
    <col min="13069" max="13069" width="7.28515625" style="154" customWidth="1"/>
    <col min="13070" max="13311" width="9.140625" style="154"/>
    <col min="13312" max="13315" width="3.7109375" style="154" customWidth="1"/>
    <col min="13316" max="13316" width="55.7109375" style="154" customWidth="1"/>
    <col min="13317" max="13317" width="5.5703125" style="154" customWidth="1"/>
    <col min="13318" max="13318" width="10.42578125" style="154" customWidth="1"/>
    <col min="13319" max="13319" width="8.28515625" style="154" customWidth="1"/>
    <col min="13320" max="13320" width="10" style="154" bestFit="1" customWidth="1"/>
    <col min="13321" max="13321" width="8.7109375" style="154" customWidth="1"/>
    <col min="13322" max="13322" width="10.140625" style="154" customWidth="1"/>
    <col min="13323" max="13323" width="7.5703125" style="154" customWidth="1"/>
    <col min="13324" max="13324" width="7.42578125" style="154" customWidth="1"/>
    <col min="13325" max="13325" width="7.28515625" style="154" customWidth="1"/>
    <col min="13326" max="13567" width="9.140625" style="154"/>
    <col min="13568" max="13571" width="3.7109375" style="154" customWidth="1"/>
    <col min="13572" max="13572" width="55.7109375" style="154" customWidth="1"/>
    <col min="13573" max="13573" width="5.5703125" style="154" customWidth="1"/>
    <col min="13574" max="13574" width="10.42578125" style="154" customWidth="1"/>
    <col min="13575" max="13575" width="8.28515625" style="154" customWidth="1"/>
    <col min="13576" max="13576" width="10" style="154" bestFit="1" customWidth="1"/>
    <col min="13577" max="13577" width="8.7109375" style="154" customWidth="1"/>
    <col min="13578" max="13578" width="10.140625" style="154" customWidth="1"/>
    <col min="13579" max="13579" width="7.5703125" style="154" customWidth="1"/>
    <col min="13580" max="13580" width="7.42578125" style="154" customWidth="1"/>
    <col min="13581" max="13581" width="7.28515625" style="154" customWidth="1"/>
    <col min="13582" max="13823" width="9.140625" style="154"/>
    <col min="13824" max="13827" width="3.7109375" style="154" customWidth="1"/>
    <col min="13828" max="13828" width="55.7109375" style="154" customWidth="1"/>
    <col min="13829" max="13829" width="5.5703125" style="154" customWidth="1"/>
    <col min="13830" max="13830" width="10.42578125" style="154" customWidth="1"/>
    <col min="13831" max="13831" width="8.28515625" style="154" customWidth="1"/>
    <col min="13832" max="13832" width="10" style="154" bestFit="1" customWidth="1"/>
    <col min="13833" max="13833" width="8.7109375" style="154" customWidth="1"/>
    <col min="13834" max="13834" width="10.140625" style="154" customWidth="1"/>
    <col min="13835" max="13835" width="7.5703125" style="154" customWidth="1"/>
    <col min="13836" max="13836" width="7.42578125" style="154" customWidth="1"/>
    <col min="13837" max="13837" width="7.28515625" style="154" customWidth="1"/>
    <col min="13838" max="14079" width="9.140625" style="154"/>
    <col min="14080" max="14083" width="3.7109375" style="154" customWidth="1"/>
    <col min="14084" max="14084" width="55.7109375" style="154" customWidth="1"/>
    <col min="14085" max="14085" width="5.5703125" style="154" customWidth="1"/>
    <col min="14086" max="14086" width="10.42578125" style="154" customWidth="1"/>
    <col min="14087" max="14087" width="8.28515625" style="154" customWidth="1"/>
    <col min="14088" max="14088" width="10" style="154" bestFit="1" customWidth="1"/>
    <col min="14089" max="14089" width="8.7109375" style="154" customWidth="1"/>
    <col min="14090" max="14090" width="10.140625" style="154" customWidth="1"/>
    <col min="14091" max="14091" width="7.5703125" style="154" customWidth="1"/>
    <col min="14092" max="14092" width="7.42578125" style="154" customWidth="1"/>
    <col min="14093" max="14093" width="7.28515625" style="154" customWidth="1"/>
    <col min="14094" max="14335" width="9.140625" style="154"/>
    <col min="14336" max="14339" width="3.7109375" style="154" customWidth="1"/>
    <col min="14340" max="14340" width="55.7109375" style="154" customWidth="1"/>
    <col min="14341" max="14341" width="5.5703125" style="154" customWidth="1"/>
    <col min="14342" max="14342" width="10.42578125" style="154" customWidth="1"/>
    <col min="14343" max="14343" width="8.28515625" style="154" customWidth="1"/>
    <col min="14344" max="14344" width="10" style="154" bestFit="1" customWidth="1"/>
    <col min="14345" max="14345" width="8.7109375" style="154" customWidth="1"/>
    <col min="14346" max="14346" width="10.140625" style="154" customWidth="1"/>
    <col min="14347" max="14347" width="7.5703125" style="154" customWidth="1"/>
    <col min="14348" max="14348" width="7.42578125" style="154" customWidth="1"/>
    <col min="14349" max="14349" width="7.28515625" style="154" customWidth="1"/>
    <col min="14350" max="14591" width="9.140625" style="154"/>
    <col min="14592" max="14595" width="3.7109375" style="154" customWidth="1"/>
    <col min="14596" max="14596" width="55.7109375" style="154" customWidth="1"/>
    <col min="14597" max="14597" width="5.5703125" style="154" customWidth="1"/>
    <col min="14598" max="14598" width="10.42578125" style="154" customWidth="1"/>
    <col min="14599" max="14599" width="8.28515625" style="154" customWidth="1"/>
    <col min="14600" max="14600" width="10" style="154" bestFit="1" customWidth="1"/>
    <col min="14601" max="14601" width="8.7109375" style="154" customWidth="1"/>
    <col min="14602" max="14602" width="10.140625" style="154" customWidth="1"/>
    <col min="14603" max="14603" width="7.5703125" style="154" customWidth="1"/>
    <col min="14604" max="14604" width="7.42578125" style="154" customWidth="1"/>
    <col min="14605" max="14605" width="7.28515625" style="154" customWidth="1"/>
    <col min="14606" max="14847" width="9.140625" style="154"/>
    <col min="14848" max="14851" width="3.7109375" style="154" customWidth="1"/>
    <col min="14852" max="14852" width="55.7109375" style="154" customWidth="1"/>
    <col min="14853" max="14853" width="5.5703125" style="154" customWidth="1"/>
    <col min="14854" max="14854" width="10.42578125" style="154" customWidth="1"/>
    <col min="14855" max="14855" width="8.28515625" style="154" customWidth="1"/>
    <col min="14856" max="14856" width="10" style="154" bestFit="1" customWidth="1"/>
    <col min="14857" max="14857" width="8.7109375" style="154" customWidth="1"/>
    <col min="14858" max="14858" width="10.140625" style="154" customWidth="1"/>
    <col min="14859" max="14859" width="7.5703125" style="154" customWidth="1"/>
    <col min="14860" max="14860" width="7.42578125" style="154" customWidth="1"/>
    <col min="14861" max="14861" width="7.28515625" style="154" customWidth="1"/>
    <col min="14862" max="15103" width="9.140625" style="154"/>
    <col min="15104" max="15107" width="3.7109375" style="154" customWidth="1"/>
    <col min="15108" max="15108" width="55.7109375" style="154" customWidth="1"/>
    <col min="15109" max="15109" width="5.5703125" style="154" customWidth="1"/>
    <col min="15110" max="15110" width="10.42578125" style="154" customWidth="1"/>
    <col min="15111" max="15111" width="8.28515625" style="154" customWidth="1"/>
    <col min="15112" max="15112" width="10" style="154" bestFit="1" customWidth="1"/>
    <col min="15113" max="15113" width="8.7109375" style="154" customWidth="1"/>
    <col min="15114" max="15114" width="10.140625" style="154" customWidth="1"/>
    <col min="15115" max="15115" width="7.5703125" style="154" customWidth="1"/>
    <col min="15116" max="15116" width="7.42578125" style="154" customWidth="1"/>
    <col min="15117" max="15117" width="7.28515625" style="154" customWidth="1"/>
    <col min="15118" max="15359" width="9.140625" style="154"/>
    <col min="15360" max="15363" width="3.7109375" style="154" customWidth="1"/>
    <col min="15364" max="15364" width="55.7109375" style="154" customWidth="1"/>
    <col min="15365" max="15365" width="5.5703125" style="154" customWidth="1"/>
    <col min="15366" max="15366" width="10.42578125" style="154" customWidth="1"/>
    <col min="15367" max="15367" width="8.28515625" style="154" customWidth="1"/>
    <col min="15368" max="15368" width="10" style="154" bestFit="1" customWidth="1"/>
    <col min="15369" max="15369" width="8.7109375" style="154" customWidth="1"/>
    <col min="15370" max="15370" width="10.140625" style="154" customWidth="1"/>
    <col min="15371" max="15371" width="7.5703125" style="154" customWidth="1"/>
    <col min="15372" max="15372" width="7.42578125" style="154" customWidth="1"/>
    <col min="15373" max="15373" width="7.28515625" style="154" customWidth="1"/>
    <col min="15374" max="15615" width="9.140625" style="154"/>
    <col min="15616" max="15619" width="3.7109375" style="154" customWidth="1"/>
    <col min="15620" max="15620" width="55.7109375" style="154" customWidth="1"/>
    <col min="15621" max="15621" width="5.5703125" style="154" customWidth="1"/>
    <col min="15622" max="15622" width="10.42578125" style="154" customWidth="1"/>
    <col min="15623" max="15623" width="8.28515625" style="154" customWidth="1"/>
    <col min="15624" max="15624" width="10" style="154" bestFit="1" customWidth="1"/>
    <col min="15625" max="15625" width="8.7109375" style="154" customWidth="1"/>
    <col min="15626" max="15626" width="10.140625" style="154" customWidth="1"/>
    <col min="15627" max="15627" width="7.5703125" style="154" customWidth="1"/>
    <col min="15628" max="15628" width="7.42578125" style="154" customWidth="1"/>
    <col min="15629" max="15629" width="7.28515625" style="154" customWidth="1"/>
    <col min="15630" max="15871" width="9.140625" style="154"/>
    <col min="15872" max="15875" width="3.7109375" style="154" customWidth="1"/>
    <col min="15876" max="15876" width="55.7109375" style="154" customWidth="1"/>
    <col min="15877" max="15877" width="5.5703125" style="154" customWidth="1"/>
    <col min="15878" max="15878" width="10.42578125" style="154" customWidth="1"/>
    <col min="15879" max="15879" width="8.28515625" style="154" customWidth="1"/>
    <col min="15880" max="15880" width="10" style="154" bestFit="1" customWidth="1"/>
    <col min="15881" max="15881" width="8.7109375" style="154" customWidth="1"/>
    <col min="15882" max="15882" width="10.140625" style="154" customWidth="1"/>
    <col min="15883" max="15883" width="7.5703125" style="154" customWidth="1"/>
    <col min="15884" max="15884" width="7.42578125" style="154" customWidth="1"/>
    <col min="15885" max="15885" width="7.28515625" style="154" customWidth="1"/>
    <col min="15886" max="16127" width="9.140625" style="154"/>
    <col min="16128" max="16131" width="3.7109375" style="154" customWidth="1"/>
    <col min="16132" max="16132" width="55.7109375" style="154" customWidth="1"/>
    <col min="16133" max="16133" width="5.5703125" style="154" customWidth="1"/>
    <col min="16134" max="16134" width="10.42578125" style="154" customWidth="1"/>
    <col min="16135" max="16135" width="8.28515625" style="154" customWidth="1"/>
    <col min="16136" max="16136" width="10" style="154" bestFit="1" customWidth="1"/>
    <col min="16137" max="16137" width="8.7109375" style="154" customWidth="1"/>
    <col min="16138" max="16138" width="10.140625" style="154" customWidth="1"/>
    <col min="16139" max="16139" width="7.5703125" style="154" customWidth="1"/>
    <col min="16140" max="16140" width="7.42578125" style="154" customWidth="1"/>
    <col min="16141" max="16141" width="7.28515625" style="154" customWidth="1"/>
    <col min="16142" max="16384" width="9.140625" style="154"/>
  </cols>
  <sheetData>
    <row r="1" spans="1:35" ht="22.5" customHeight="1" x14ac:dyDescent="0.2">
      <c r="A1" s="611" t="s">
        <v>875</v>
      </c>
      <c r="B1" s="611"/>
      <c r="C1" s="611"/>
      <c r="D1" s="611"/>
      <c r="E1" s="611"/>
    </row>
    <row r="2" spans="1:35" s="155" customFormat="1" ht="18" customHeight="1" x14ac:dyDescent="0.2">
      <c r="A2" s="856" t="s">
        <v>332</v>
      </c>
      <c r="B2" s="856"/>
      <c r="C2" s="856"/>
      <c r="D2" s="856"/>
      <c r="E2" s="856"/>
      <c r="F2" s="339"/>
      <c r="G2" s="340"/>
      <c r="J2" s="615"/>
      <c r="K2" s="616"/>
      <c r="T2" s="857" t="s">
        <v>876</v>
      </c>
      <c r="U2" s="857"/>
      <c r="V2" s="857"/>
      <c r="W2" s="617"/>
      <c r="X2" s="617"/>
      <c r="Y2" s="618"/>
      <c r="AD2" s="614"/>
      <c r="AF2" s="619"/>
      <c r="AG2" s="619"/>
      <c r="AH2" s="619"/>
      <c r="AI2" s="619"/>
    </row>
    <row r="3" spans="1:35" x14ac:dyDescent="0.2">
      <c r="E3" s="164"/>
      <c r="T3" s="620" t="s">
        <v>877</v>
      </c>
      <c r="U3" s="620"/>
      <c r="V3" s="620"/>
      <c r="W3" s="620"/>
      <c r="X3" s="620"/>
      <c r="Y3" s="621"/>
    </row>
    <row r="4" spans="1:35" ht="15" customHeight="1" x14ac:dyDescent="0.2">
      <c r="E4" s="164"/>
      <c r="T4" s="833" t="s">
        <v>878</v>
      </c>
      <c r="U4" s="833"/>
      <c r="V4" s="833"/>
    </row>
    <row r="5" spans="1:35" x14ac:dyDescent="0.2">
      <c r="A5" s="156" t="s">
        <v>90</v>
      </c>
      <c r="T5" s="833" t="s">
        <v>985</v>
      </c>
      <c r="U5" s="833"/>
    </row>
    <row r="6" spans="1:35" x14ac:dyDescent="0.2">
      <c r="A6" s="401" t="s">
        <v>91</v>
      </c>
    </row>
    <row r="7" spans="1:35" ht="15.75" customHeight="1" x14ac:dyDescent="0.2">
      <c r="C7" s="622"/>
      <c r="D7" s="622"/>
      <c r="E7" s="858" t="s">
        <v>896</v>
      </c>
      <c r="F7" s="859"/>
      <c r="G7" s="859"/>
      <c r="H7" s="859"/>
      <c r="I7" s="859"/>
      <c r="J7" s="859"/>
      <c r="K7" s="859"/>
      <c r="L7" s="859"/>
      <c r="M7" s="859"/>
      <c r="N7" s="859"/>
      <c r="O7" s="859"/>
      <c r="P7" s="859"/>
      <c r="Q7" s="859"/>
      <c r="R7" s="859"/>
      <c r="S7" s="859"/>
      <c r="T7" s="859"/>
      <c r="U7" s="612"/>
      <c r="V7" s="612"/>
      <c r="W7" s="612"/>
      <c r="X7" s="612"/>
      <c r="Z7" s="612"/>
      <c r="AA7" s="612"/>
      <c r="AB7" s="612"/>
      <c r="AC7" s="623"/>
      <c r="AD7" s="624"/>
    </row>
    <row r="8" spans="1:35" ht="14.25" customHeight="1" x14ac:dyDescent="0.2">
      <c r="C8" s="622"/>
      <c r="D8" s="622"/>
      <c r="E8" s="859"/>
      <c r="F8" s="859"/>
      <c r="G8" s="859"/>
      <c r="H8" s="859"/>
      <c r="I8" s="859"/>
      <c r="J8" s="859"/>
      <c r="K8" s="859"/>
      <c r="L8" s="859"/>
      <c r="M8" s="859"/>
      <c r="N8" s="859"/>
      <c r="O8" s="859"/>
      <c r="P8" s="859"/>
      <c r="Q8" s="859"/>
      <c r="R8" s="859"/>
      <c r="S8" s="859"/>
      <c r="T8" s="859"/>
      <c r="U8" s="612"/>
      <c r="V8" s="612"/>
      <c r="W8" s="612"/>
      <c r="X8" s="612"/>
      <c r="Z8" s="612"/>
      <c r="AA8" s="612"/>
      <c r="AB8" s="612"/>
      <c r="AC8" s="623"/>
      <c r="AD8" s="624"/>
    </row>
    <row r="9" spans="1:35" ht="25.5" customHeight="1" x14ac:dyDescent="0.2">
      <c r="K9" s="625"/>
      <c r="L9" s="157"/>
      <c r="M9" s="158"/>
      <c r="N9" s="158"/>
      <c r="O9" s="157" t="s">
        <v>433</v>
      </c>
      <c r="Y9" s="626" t="s">
        <v>817</v>
      </c>
    </row>
    <row r="10" spans="1:35" ht="39" customHeight="1" x14ac:dyDescent="0.2">
      <c r="A10" s="860" t="s">
        <v>434</v>
      </c>
      <c r="B10" s="861"/>
      <c r="C10" s="861"/>
      <c r="D10" s="861"/>
      <c r="E10" s="862"/>
      <c r="F10" s="341"/>
      <c r="G10" s="342" t="s">
        <v>435</v>
      </c>
      <c r="H10" s="218">
        <v>2019</v>
      </c>
      <c r="I10" s="218">
        <v>2020</v>
      </c>
      <c r="J10" s="218">
        <v>2021</v>
      </c>
      <c r="K10" s="869" t="s">
        <v>897</v>
      </c>
      <c r="L10" s="219">
        <v>2022</v>
      </c>
      <c r="M10" s="297" t="s">
        <v>436</v>
      </c>
      <c r="N10" s="219">
        <v>2023</v>
      </c>
      <c r="O10" s="219">
        <v>2024</v>
      </c>
      <c r="P10" s="219">
        <v>2025</v>
      </c>
      <c r="Q10" s="872" t="s">
        <v>898</v>
      </c>
      <c r="R10" s="875" t="s">
        <v>879</v>
      </c>
      <c r="S10" s="875" t="s">
        <v>880</v>
      </c>
      <c r="T10" s="875" t="s">
        <v>881</v>
      </c>
      <c r="U10" s="875" t="s">
        <v>882</v>
      </c>
      <c r="V10" s="852" t="s">
        <v>883</v>
      </c>
      <c r="W10" s="852" t="s">
        <v>884</v>
      </c>
      <c r="X10" s="852" t="s">
        <v>885</v>
      </c>
      <c r="Y10" s="627" t="s">
        <v>886</v>
      </c>
      <c r="Z10" s="628"/>
      <c r="AA10" s="628"/>
      <c r="AB10" s="629"/>
      <c r="AC10" s="853" t="s">
        <v>887</v>
      </c>
    </row>
    <row r="11" spans="1:35" x14ac:dyDescent="0.2">
      <c r="A11" s="863"/>
      <c r="B11" s="864"/>
      <c r="C11" s="864"/>
      <c r="D11" s="864"/>
      <c r="E11" s="865"/>
      <c r="F11" s="343"/>
      <c r="G11" s="403"/>
      <c r="H11" s="297" t="s">
        <v>437</v>
      </c>
      <c r="I11" s="297" t="s">
        <v>437</v>
      </c>
      <c r="J11" s="630" t="s">
        <v>888</v>
      </c>
      <c r="K11" s="870"/>
      <c r="L11" s="375" t="s">
        <v>438</v>
      </c>
      <c r="M11" s="297" t="s">
        <v>439</v>
      </c>
      <c r="N11" s="162" t="s">
        <v>440</v>
      </c>
      <c r="O11" s="162" t="s">
        <v>440</v>
      </c>
      <c r="P11" s="162" t="s">
        <v>440</v>
      </c>
      <c r="Q11" s="873"/>
      <c r="R11" s="876"/>
      <c r="S11" s="876"/>
      <c r="T11" s="876"/>
      <c r="U11" s="876"/>
      <c r="V11" s="852"/>
      <c r="W11" s="852"/>
      <c r="X11" s="852"/>
      <c r="Y11" s="854" t="s">
        <v>889</v>
      </c>
      <c r="Z11" s="853" t="s">
        <v>890</v>
      </c>
      <c r="AA11" s="853" t="s">
        <v>889</v>
      </c>
      <c r="AB11" s="853" t="s">
        <v>891</v>
      </c>
      <c r="AC11" s="853"/>
    </row>
    <row r="12" spans="1:35" ht="31.5" customHeight="1" x14ac:dyDescent="0.2">
      <c r="A12" s="866"/>
      <c r="B12" s="867"/>
      <c r="C12" s="867"/>
      <c r="D12" s="867"/>
      <c r="E12" s="868"/>
      <c r="F12" s="344"/>
      <c r="G12" s="404"/>
      <c r="H12" s="217"/>
      <c r="I12" s="217"/>
      <c r="J12" s="631"/>
      <c r="K12" s="871"/>
      <c r="L12" s="371" t="s">
        <v>818</v>
      </c>
      <c r="M12" s="217" t="s">
        <v>892</v>
      </c>
      <c r="N12" s="221"/>
      <c r="O12" s="221"/>
      <c r="P12" s="221"/>
      <c r="Q12" s="874"/>
      <c r="R12" s="877"/>
      <c r="S12" s="877"/>
      <c r="T12" s="877"/>
      <c r="U12" s="877"/>
      <c r="V12" s="852"/>
      <c r="W12" s="852"/>
      <c r="X12" s="852"/>
      <c r="Y12" s="855"/>
      <c r="Z12" s="853"/>
      <c r="AA12" s="853"/>
      <c r="AB12" s="853"/>
      <c r="AC12" s="853"/>
    </row>
    <row r="13" spans="1:35" s="242" customFormat="1" ht="15" x14ac:dyDescent="0.25">
      <c r="A13" s="445"/>
      <c r="B13" s="447" t="s">
        <v>441</v>
      </c>
      <c r="C13" s="446"/>
      <c r="D13" s="446"/>
      <c r="E13" s="414"/>
      <c r="F13" s="414"/>
      <c r="G13" s="415" t="s">
        <v>442</v>
      </c>
      <c r="H13" s="416">
        <f>H14+H91+H95</f>
        <v>0</v>
      </c>
      <c r="I13" s="417">
        <f>I14+I91+I95</f>
        <v>177799</v>
      </c>
      <c r="J13" s="417">
        <f>J14+J91+J95</f>
        <v>122515</v>
      </c>
      <c r="K13" s="418">
        <f t="shared" ref="K13:AC13" si="0">K14+K95</f>
        <v>283163</v>
      </c>
      <c r="L13" s="418">
        <f t="shared" si="0"/>
        <v>432942232.16400003</v>
      </c>
      <c r="M13" s="418">
        <f t="shared" si="0"/>
        <v>2.29</v>
      </c>
      <c r="N13" s="418">
        <f t="shared" si="0"/>
        <v>117458</v>
      </c>
      <c r="O13" s="418">
        <f t="shared" si="0"/>
        <v>126503</v>
      </c>
      <c r="P13" s="418">
        <f t="shared" si="0"/>
        <v>134488</v>
      </c>
      <c r="Q13" s="418">
        <f t="shared" si="0"/>
        <v>283163</v>
      </c>
      <c r="R13" s="418">
        <f t="shared" si="0"/>
        <v>87715</v>
      </c>
      <c r="S13" s="418">
        <f t="shared" si="0"/>
        <v>72715</v>
      </c>
      <c r="T13" s="418">
        <f t="shared" si="0"/>
        <v>69271</v>
      </c>
      <c r="U13" s="418">
        <f t="shared" si="0"/>
        <v>53462</v>
      </c>
      <c r="V13" s="418">
        <f t="shared" si="0"/>
        <v>0</v>
      </c>
      <c r="W13" s="418">
        <f t="shared" si="0"/>
        <v>0</v>
      </c>
      <c r="X13" s="418">
        <f t="shared" si="0"/>
        <v>0</v>
      </c>
      <c r="Y13" s="418">
        <f t="shared" si="0"/>
        <v>1927</v>
      </c>
      <c r="Z13" s="376">
        <f t="shared" si="0"/>
        <v>0</v>
      </c>
      <c r="AA13" s="376">
        <f t="shared" si="0"/>
        <v>0</v>
      </c>
      <c r="AB13" s="376">
        <f t="shared" si="0"/>
        <v>0</v>
      </c>
      <c r="AC13" s="376">
        <f t="shared" si="0"/>
        <v>0</v>
      </c>
      <c r="AD13" s="633"/>
      <c r="AF13" s="172"/>
      <c r="AG13" s="172"/>
      <c r="AH13" s="172"/>
      <c r="AI13" s="172"/>
    </row>
    <row r="14" spans="1:35" s="242" customFormat="1" ht="15" x14ac:dyDescent="0.25">
      <c r="A14" s="445"/>
      <c r="B14" s="448" t="s">
        <v>443</v>
      </c>
      <c r="C14" s="446"/>
      <c r="D14" s="446"/>
      <c r="E14" s="414"/>
      <c r="F14" s="420"/>
      <c r="G14" s="415" t="s">
        <v>444</v>
      </c>
      <c r="H14" s="416">
        <f>H49+H78</f>
        <v>0</v>
      </c>
      <c r="I14" s="417">
        <f>I49+I78</f>
        <v>8763</v>
      </c>
      <c r="J14" s="417">
        <f>J49+J78</f>
        <v>8200</v>
      </c>
      <c r="K14" s="418">
        <f>K49+K78</f>
        <v>8200</v>
      </c>
      <c r="L14" s="418">
        <f t="shared" ref="L14:AC14" si="1">L49+L78</f>
        <v>8200000</v>
      </c>
      <c r="M14" s="418">
        <f t="shared" si="1"/>
        <v>1.7599999999999998</v>
      </c>
      <c r="N14" s="418">
        <f t="shared" si="1"/>
        <v>7458</v>
      </c>
      <c r="O14" s="418">
        <f t="shared" si="1"/>
        <v>11503</v>
      </c>
      <c r="P14" s="418">
        <f t="shared" si="1"/>
        <v>14488</v>
      </c>
      <c r="Q14" s="418">
        <f t="shared" si="1"/>
        <v>8200</v>
      </c>
      <c r="R14" s="418">
        <f t="shared" si="1"/>
        <v>2100</v>
      </c>
      <c r="S14" s="418">
        <f t="shared" si="1"/>
        <v>2100</v>
      </c>
      <c r="T14" s="418">
        <f t="shared" si="1"/>
        <v>2000</v>
      </c>
      <c r="U14" s="418">
        <f t="shared" si="1"/>
        <v>2000</v>
      </c>
      <c r="V14" s="418">
        <f t="shared" si="1"/>
        <v>0</v>
      </c>
      <c r="W14" s="418">
        <f t="shared" si="1"/>
        <v>0</v>
      </c>
      <c r="X14" s="418">
        <f t="shared" si="1"/>
        <v>0</v>
      </c>
      <c r="Y14" s="418">
        <f t="shared" si="1"/>
        <v>0</v>
      </c>
      <c r="Z14" s="376">
        <f t="shared" si="1"/>
        <v>0</v>
      </c>
      <c r="AA14" s="376">
        <f t="shared" si="1"/>
        <v>0</v>
      </c>
      <c r="AB14" s="376">
        <f t="shared" si="1"/>
        <v>0</v>
      </c>
      <c r="AC14" s="376">
        <f t="shared" si="1"/>
        <v>0</v>
      </c>
      <c r="AD14" s="633"/>
      <c r="AF14" s="172"/>
      <c r="AG14" s="172"/>
      <c r="AH14" s="172"/>
      <c r="AI14" s="172"/>
    </row>
    <row r="15" spans="1:35" hidden="1" x14ac:dyDescent="0.2">
      <c r="A15" s="449"/>
      <c r="B15" s="450"/>
      <c r="C15" s="451" t="s">
        <v>445</v>
      </c>
      <c r="D15" s="452"/>
      <c r="E15" s="421"/>
      <c r="F15" s="422"/>
      <c r="G15" s="415" t="s">
        <v>446</v>
      </c>
      <c r="H15" s="423"/>
      <c r="I15" s="424"/>
      <c r="J15" s="424"/>
      <c r="K15" s="425"/>
      <c r="L15" s="425"/>
      <c r="M15" s="425"/>
      <c r="N15" s="425"/>
      <c r="O15" s="425"/>
      <c r="P15" s="425"/>
      <c r="Q15" s="425"/>
      <c r="R15" s="425"/>
      <c r="S15" s="425"/>
      <c r="T15" s="425"/>
      <c r="U15" s="425"/>
      <c r="V15" s="425"/>
      <c r="W15" s="425"/>
      <c r="X15" s="425"/>
      <c r="Y15" s="425"/>
      <c r="Z15" s="368"/>
      <c r="AA15" s="368"/>
      <c r="AB15" s="368"/>
      <c r="AC15" s="368"/>
    </row>
    <row r="16" spans="1:35" hidden="1" x14ac:dyDescent="0.2">
      <c r="A16" s="449"/>
      <c r="B16" s="450"/>
      <c r="C16" s="450"/>
      <c r="D16" s="451" t="s">
        <v>447</v>
      </c>
      <c r="E16" s="421"/>
      <c r="F16" s="422"/>
      <c r="G16" s="415" t="s">
        <v>448</v>
      </c>
      <c r="H16" s="423"/>
      <c r="I16" s="424"/>
      <c r="J16" s="424"/>
      <c r="K16" s="425"/>
      <c r="L16" s="425"/>
      <c r="M16" s="425"/>
      <c r="N16" s="425"/>
      <c r="O16" s="425"/>
      <c r="P16" s="425"/>
      <c r="Q16" s="425"/>
      <c r="R16" s="425"/>
      <c r="S16" s="425"/>
      <c r="T16" s="425"/>
      <c r="U16" s="425"/>
      <c r="V16" s="425"/>
      <c r="W16" s="425"/>
      <c r="X16" s="425"/>
      <c r="Y16" s="425"/>
      <c r="Z16" s="368"/>
      <c r="AA16" s="368"/>
      <c r="AB16" s="368"/>
      <c r="AC16" s="368"/>
    </row>
    <row r="17" spans="1:35" hidden="1" x14ac:dyDescent="0.2">
      <c r="A17" s="449"/>
      <c r="B17" s="450"/>
      <c r="C17" s="450"/>
      <c r="D17" s="451"/>
      <c r="E17" s="426" t="s">
        <v>449</v>
      </c>
      <c r="F17" s="420"/>
      <c r="G17" s="427" t="s">
        <v>450</v>
      </c>
      <c r="H17" s="423"/>
      <c r="I17" s="424"/>
      <c r="J17" s="424"/>
      <c r="K17" s="425"/>
      <c r="L17" s="425"/>
      <c r="M17" s="425"/>
      <c r="N17" s="425"/>
      <c r="O17" s="425"/>
      <c r="P17" s="425"/>
      <c r="Q17" s="425"/>
      <c r="R17" s="425"/>
      <c r="S17" s="425"/>
      <c r="T17" s="425"/>
      <c r="U17" s="425"/>
      <c r="V17" s="425"/>
      <c r="W17" s="425"/>
      <c r="X17" s="425"/>
      <c r="Y17" s="425"/>
      <c r="Z17" s="368"/>
      <c r="AA17" s="368"/>
      <c r="AB17" s="368"/>
      <c r="AC17" s="368"/>
    </row>
    <row r="18" spans="1:35" hidden="1" x14ac:dyDescent="0.2">
      <c r="A18" s="453" t="s">
        <v>451</v>
      </c>
      <c r="B18" s="450"/>
      <c r="C18" s="450"/>
      <c r="D18" s="451"/>
      <c r="E18" s="421"/>
      <c r="F18" s="422"/>
      <c r="G18" s="428" t="s">
        <v>452</v>
      </c>
      <c r="H18" s="423"/>
      <c r="I18" s="424"/>
      <c r="J18" s="424"/>
      <c r="K18" s="425"/>
      <c r="L18" s="425"/>
      <c r="M18" s="425"/>
      <c r="N18" s="425"/>
      <c r="O18" s="425"/>
      <c r="P18" s="425"/>
      <c r="Q18" s="425"/>
      <c r="R18" s="425"/>
      <c r="S18" s="425"/>
      <c r="T18" s="425"/>
      <c r="U18" s="425"/>
      <c r="V18" s="425"/>
      <c r="W18" s="425"/>
      <c r="X18" s="425"/>
      <c r="Y18" s="425"/>
      <c r="Z18" s="368"/>
      <c r="AA18" s="368"/>
      <c r="AB18" s="368"/>
      <c r="AC18" s="368"/>
    </row>
    <row r="19" spans="1:35" hidden="1" x14ac:dyDescent="0.2">
      <c r="A19" s="453" t="s">
        <v>453</v>
      </c>
      <c r="B19" s="450"/>
      <c r="C19" s="450"/>
      <c r="D19" s="451"/>
      <c r="E19" s="421"/>
      <c r="F19" s="422"/>
      <c r="G19" s="428" t="s">
        <v>454</v>
      </c>
      <c r="H19" s="423"/>
      <c r="I19" s="424"/>
      <c r="J19" s="424"/>
      <c r="K19" s="425"/>
      <c r="L19" s="425"/>
      <c r="M19" s="425"/>
      <c r="N19" s="425"/>
      <c r="O19" s="425"/>
      <c r="P19" s="425"/>
      <c r="Q19" s="425"/>
      <c r="R19" s="425"/>
      <c r="S19" s="425"/>
      <c r="T19" s="425"/>
      <c r="U19" s="425"/>
      <c r="V19" s="425"/>
      <c r="W19" s="425"/>
      <c r="X19" s="425"/>
      <c r="Y19" s="425"/>
      <c r="Z19" s="368"/>
      <c r="AA19" s="368"/>
      <c r="AB19" s="368"/>
      <c r="AC19" s="368"/>
    </row>
    <row r="20" spans="1:35" hidden="1" x14ac:dyDescent="0.2">
      <c r="A20" s="449"/>
      <c r="B20" s="450"/>
      <c r="C20" s="450"/>
      <c r="D20" s="450"/>
      <c r="E20" s="426" t="s">
        <v>455</v>
      </c>
      <c r="F20" s="420"/>
      <c r="G20" s="415" t="s">
        <v>456</v>
      </c>
      <c r="H20" s="423"/>
      <c r="I20" s="424"/>
      <c r="J20" s="424"/>
      <c r="K20" s="425"/>
      <c r="L20" s="425"/>
      <c r="M20" s="425"/>
      <c r="N20" s="425"/>
      <c r="O20" s="425"/>
      <c r="P20" s="425"/>
      <c r="Q20" s="425"/>
      <c r="R20" s="425"/>
      <c r="S20" s="425"/>
      <c r="T20" s="425"/>
      <c r="U20" s="425"/>
      <c r="V20" s="425"/>
      <c r="W20" s="425"/>
      <c r="X20" s="425"/>
      <c r="Y20" s="425"/>
      <c r="Z20" s="368"/>
      <c r="AA20" s="368"/>
      <c r="AB20" s="368"/>
      <c r="AC20" s="368"/>
    </row>
    <row r="21" spans="1:35" hidden="1" x14ac:dyDescent="0.2">
      <c r="A21" s="449"/>
      <c r="B21" s="450"/>
      <c r="C21" s="450"/>
      <c r="D21" s="450"/>
      <c r="E21" s="426" t="s">
        <v>457</v>
      </c>
      <c r="F21" s="420"/>
      <c r="G21" s="415" t="s">
        <v>458</v>
      </c>
      <c r="H21" s="423"/>
      <c r="I21" s="424"/>
      <c r="J21" s="424"/>
      <c r="K21" s="425"/>
      <c r="L21" s="425"/>
      <c r="M21" s="425"/>
      <c r="N21" s="425"/>
      <c r="O21" s="425"/>
      <c r="P21" s="425"/>
      <c r="Q21" s="425"/>
      <c r="R21" s="425"/>
      <c r="S21" s="425"/>
      <c r="T21" s="425"/>
      <c r="U21" s="425"/>
      <c r="V21" s="425"/>
      <c r="W21" s="425"/>
      <c r="X21" s="425"/>
      <c r="Y21" s="425"/>
      <c r="Z21" s="368"/>
      <c r="AA21" s="368"/>
      <c r="AB21" s="368"/>
      <c r="AC21" s="368"/>
    </row>
    <row r="22" spans="1:35" hidden="1" x14ac:dyDescent="0.2">
      <c r="A22" s="453" t="s">
        <v>459</v>
      </c>
      <c r="B22" s="450"/>
      <c r="C22" s="450"/>
      <c r="D22" s="450"/>
      <c r="E22" s="429"/>
      <c r="F22" s="430"/>
      <c r="G22" s="428" t="s">
        <v>460</v>
      </c>
      <c r="H22" s="423"/>
      <c r="I22" s="424"/>
      <c r="J22" s="424"/>
      <c r="K22" s="425"/>
      <c r="L22" s="425"/>
      <c r="M22" s="425"/>
      <c r="N22" s="425"/>
      <c r="O22" s="425"/>
      <c r="P22" s="425"/>
      <c r="Q22" s="425"/>
      <c r="R22" s="425"/>
      <c r="S22" s="425"/>
      <c r="T22" s="425"/>
      <c r="U22" s="425"/>
      <c r="V22" s="425"/>
      <c r="W22" s="425"/>
      <c r="X22" s="425"/>
      <c r="Y22" s="425"/>
      <c r="Z22" s="368"/>
      <c r="AA22" s="368"/>
      <c r="AB22" s="368"/>
      <c r="AC22" s="368"/>
    </row>
    <row r="23" spans="1:35" hidden="1" x14ac:dyDescent="0.2">
      <c r="A23" s="453" t="s">
        <v>461</v>
      </c>
      <c r="B23" s="450"/>
      <c r="C23" s="450"/>
      <c r="D23" s="450"/>
      <c r="E23" s="429"/>
      <c r="F23" s="430"/>
      <c r="G23" s="428" t="s">
        <v>462</v>
      </c>
      <c r="H23" s="423"/>
      <c r="I23" s="424"/>
      <c r="J23" s="424"/>
      <c r="K23" s="425"/>
      <c r="L23" s="425"/>
      <c r="M23" s="425"/>
      <c r="N23" s="425"/>
      <c r="O23" s="425"/>
      <c r="P23" s="425"/>
      <c r="Q23" s="425"/>
      <c r="R23" s="425"/>
      <c r="S23" s="425"/>
      <c r="T23" s="425"/>
      <c r="U23" s="425"/>
      <c r="V23" s="425"/>
      <c r="W23" s="425"/>
      <c r="X23" s="425"/>
      <c r="Y23" s="425"/>
      <c r="Z23" s="368"/>
      <c r="AA23" s="368"/>
      <c r="AB23" s="368"/>
      <c r="AC23" s="368"/>
    </row>
    <row r="24" spans="1:35" hidden="1" x14ac:dyDescent="0.2">
      <c r="A24" s="453"/>
      <c r="B24" s="450"/>
      <c r="C24" s="450"/>
      <c r="D24" s="450"/>
      <c r="E24" s="426" t="s">
        <v>463</v>
      </c>
      <c r="F24" s="420"/>
      <c r="G24" s="428"/>
      <c r="H24" s="423"/>
      <c r="I24" s="424"/>
      <c r="J24" s="424"/>
      <c r="K24" s="425"/>
      <c r="L24" s="425"/>
      <c r="M24" s="425"/>
      <c r="N24" s="425"/>
      <c r="O24" s="425"/>
      <c r="P24" s="425"/>
      <c r="Q24" s="425"/>
      <c r="R24" s="425"/>
      <c r="S24" s="425"/>
      <c r="T24" s="425"/>
      <c r="U24" s="425"/>
      <c r="V24" s="425"/>
      <c r="W24" s="425"/>
      <c r="X24" s="425"/>
      <c r="Y24" s="425"/>
      <c r="Z24" s="368"/>
      <c r="AA24" s="368"/>
      <c r="AB24" s="368"/>
      <c r="AC24" s="368"/>
    </row>
    <row r="25" spans="1:35" hidden="1" x14ac:dyDescent="0.2">
      <c r="A25" s="453"/>
      <c r="B25" s="450"/>
      <c r="C25" s="450"/>
      <c r="D25" s="450"/>
      <c r="E25" s="426" t="s">
        <v>464</v>
      </c>
      <c r="F25" s="420"/>
      <c r="G25" s="415" t="s">
        <v>465</v>
      </c>
      <c r="H25" s="423"/>
      <c r="I25" s="424"/>
      <c r="J25" s="424"/>
      <c r="K25" s="425"/>
      <c r="L25" s="425"/>
      <c r="M25" s="425"/>
      <c r="N25" s="425"/>
      <c r="O25" s="425"/>
      <c r="P25" s="425"/>
      <c r="Q25" s="425"/>
      <c r="R25" s="425"/>
      <c r="S25" s="425"/>
      <c r="T25" s="425"/>
      <c r="U25" s="425"/>
      <c r="V25" s="425"/>
      <c r="W25" s="425"/>
      <c r="X25" s="425"/>
      <c r="Y25" s="425"/>
      <c r="Z25" s="368"/>
      <c r="AA25" s="368"/>
      <c r="AB25" s="368"/>
      <c r="AC25" s="368"/>
    </row>
    <row r="26" spans="1:35" hidden="1" x14ac:dyDescent="0.2">
      <c r="A26" s="453" t="s">
        <v>466</v>
      </c>
      <c r="B26" s="450"/>
      <c r="C26" s="450"/>
      <c r="D26" s="450"/>
      <c r="E26" s="431"/>
      <c r="F26" s="422"/>
      <c r="G26" s="428" t="s">
        <v>467</v>
      </c>
      <c r="H26" s="423"/>
      <c r="I26" s="424"/>
      <c r="J26" s="424"/>
      <c r="K26" s="425"/>
      <c r="L26" s="425"/>
      <c r="M26" s="425"/>
      <c r="N26" s="425"/>
      <c r="O26" s="425"/>
      <c r="P26" s="425"/>
      <c r="Q26" s="425"/>
      <c r="R26" s="425"/>
      <c r="S26" s="425"/>
      <c r="T26" s="425"/>
      <c r="U26" s="425"/>
      <c r="V26" s="425"/>
      <c r="W26" s="425"/>
      <c r="X26" s="425"/>
      <c r="Y26" s="425"/>
      <c r="Z26" s="368"/>
      <c r="AA26" s="368"/>
      <c r="AB26" s="368"/>
      <c r="AC26" s="368"/>
    </row>
    <row r="27" spans="1:35" hidden="1" x14ac:dyDescent="0.2">
      <c r="A27" s="453" t="s">
        <v>468</v>
      </c>
      <c r="B27" s="450"/>
      <c r="C27" s="450"/>
      <c r="D27" s="450"/>
      <c r="E27" s="429"/>
      <c r="F27" s="430"/>
      <c r="G27" s="428" t="s">
        <v>469</v>
      </c>
      <c r="H27" s="423"/>
      <c r="I27" s="424"/>
      <c r="J27" s="424"/>
      <c r="K27" s="425"/>
      <c r="L27" s="425"/>
      <c r="M27" s="425"/>
      <c r="N27" s="425"/>
      <c r="O27" s="425"/>
      <c r="P27" s="425"/>
      <c r="Q27" s="425"/>
      <c r="R27" s="425"/>
      <c r="S27" s="425"/>
      <c r="T27" s="425"/>
      <c r="U27" s="425"/>
      <c r="V27" s="425"/>
      <c r="W27" s="425"/>
      <c r="X27" s="425"/>
      <c r="Y27" s="425"/>
      <c r="Z27" s="368"/>
      <c r="AA27" s="368"/>
      <c r="AB27" s="368"/>
      <c r="AC27" s="368"/>
    </row>
    <row r="28" spans="1:35" s="167" customFormat="1" ht="15" hidden="1" x14ac:dyDescent="0.25">
      <c r="A28" s="453" t="s">
        <v>470</v>
      </c>
      <c r="B28" s="454"/>
      <c r="C28" s="454"/>
      <c r="D28" s="454"/>
      <c r="E28" s="432"/>
      <c r="F28" s="433"/>
      <c r="G28" s="428" t="s">
        <v>471</v>
      </c>
      <c r="H28" s="434"/>
      <c r="I28" s="435"/>
      <c r="J28" s="435"/>
      <c r="K28" s="436"/>
      <c r="L28" s="436"/>
      <c r="M28" s="436"/>
      <c r="N28" s="436"/>
      <c r="O28" s="436"/>
      <c r="P28" s="436"/>
      <c r="Q28" s="436"/>
      <c r="R28" s="436"/>
      <c r="S28" s="436"/>
      <c r="T28" s="436"/>
      <c r="U28" s="436"/>
      <c r="V28" s="436"/>
      <c r="W28" s="436"/>
      <c r="X28" s="436"/>
      <c r="Y28" s="436"/>
      <c r="Z28" s="634"/>
      <c r="AA28" s="634"/>
      <c r="AB28" s="634"/>
      <c r="AC28" s="634"/>
      <c r="AD28" s="635"/>
      <c r="AF28" s="636"/>
      <c r="AG28" s="636"/>
      <c r="AH28" s="636"/>
      <c r="AI28" s="636"/>
    </row>
    <row r="29" spans="1:35" s="167" customFormat="1" ht="15" hidden="1" x14ac:dyDescent="0.25">
      <c r="A29" s="455" t="s">
        <v>472</v>
      </c>
      <c r="B29" s="456"/>
      <c r="C29" s="456"/>
      <c r="D29" s="456"/>
      <c r="E29" s="437"/>
      <c r="F29" s="433"/>
      <c r="G29" s="438" t="s">
        <v>473</v>
      </c>
      <c r="H29" s="434"/>
      <c r="I29" s="435"/>
      <c r="J29" s="435"/>
      <c r="K29" s="436"/>
      <c r="L29" s="436"/>
      <c r="M29" s="436"/>
      <c r="N29" s="436"/>
      <c r="O29" s="436"/>
      <c r="P29" s="436"/>
      <c r="Q29" s="436"/>
      <c r="R29" s="436"/>
      <c r="S29" s="436"/>
      <c r="T29" s="436"/>
      <c r="U29" s="436"/>
      <c r="V29" s="436"/>
      <c r="W29" s="436"/>
      <c r="X29" s="436"/>
      <c r="Y29" s="436"/>
      <c r="Z29" s="634"/>
      <c r="AA29" s="634"/>
      <c r="AB29" s="634"/>
      <c r="AC29" s="634"/>
      <c r="AD29" s="635"/>
      <c r="AF29" s="636"/>
      <c r="AG29" s="636"/>
      <c r="AH29" s="636"/>
      <c r="AI29" s="636"/>
    </row>
    <row r="30" spans="1:35" hidden="1" x14ac:dyDescent="0.2">
      <c r="A30" s="453" t="s">
        <v>474</v>
      </c>
      <c r="B30" s="450"/>
      <c r="C30" s="450"/>
      <c r="D30" s="450"/>
      <c r="E30" s="421"/>
      <c r="F30" s="422"/>
      <c r="G30" s="428"/>
      <c r="H30" s="423"/>
      <c r="I30" s="424"/>
      <c r="J30" s="424"/>
      <c r="K30" s="425"/>
      <c r="L30" s="425"/>
      <c r="M30" s="425"/>
      <c r="N30" s="425"/>
      <c r="O30" s="425"/>
      <c r="P30" s="425"/>
      <c r="Q30" s="425"/>
      <c r="R30" s="425"/>
      <c r="S30" s="425"/>
      <c r="T30" s="425"/>
      <c r="U30" s="425"/>
      <c r="V30" s="425"/>
      <c r="W30" s="425"/>
      <c r="X30" s="425"/>
      <c r="Y30" s="425"/>
      <c r="Z30" s="368"/>
      <c r="AA30" s="368"/>
      <c r="AB30" s="368"/>
      <c r="AC30" s="368"/>
    </row>
    <row r="31" spans="1:35" hidden="1" x14ac:dyDescent="0.2">
      <c r="A31" s="453" t="s">
        <v>475</v>
      </c>
      <c r="B31" s="450"/>
      <c r="C31" s="450"/>
      <c r="D31" s="450"/>
      <c r="E31" s="421"/>
      <c r="F31" s="422"/>
      <c r="G31" s="428" t="s">
        <v>476</v>
      </c>
      <c r="H31" s="423"/>
      <c r="I31" s="424"/>
      <c r="J31" s="424"/>
      <c r="K31" s="425"/>
      <c r="L31" s="425"/>
      <c r="M31" s="425"/>
      <c r="N31" s="425"/>
      <c r="O31" s="425"/>
      <c r="P31" s="425"/>
      <c r="Q31" s="425"/>
      <c r="R31" s="425"/>
      <c r="S31" s="425"/>
      <c r="T31" s="425"/>
      <c r="U31" s="425"/>
      <c r="V31" s="425"/>
      <c r="W31" s="425"/>
      <c r="X31" s="425"/>
      <c r="Y31" s="425"/>
      <c r="Z31" s="368"/>
      <c r="AA31" s="368"/>
      <c r="AB31" s="368"/>
      <c r="AC31" s="368"/>
    </row>
    <row r="32" spans="1:35" hidden="1" x14ac:dyDescent="0.2">
      <c r="A32" s="453"/>
      <c r="B32" s="450"/>
      <c r="C32" s="450"/>
      <c r="D32" s="451" t="s">
        <v>477</v>
      </c>
      <c r="E32" s="421"/>
      <c r="F32" s="422"/>
      <c r="G32" s="415" t="s">
        <v>478</v>
      </c>
      <c r="H32" s="423"/>
      <c r="I32" s="424"/>
      <c r="J32" s="424"/>
      <c r="K32" s="425"/>
      <c r="L32" s="425"/>
      <c r="M32" s="425"/>
      <c r="N32" s="425"/>
      <c r="O32" s="425"/>
      <c r="P32" s="425"/>
      <c r="Q32" s="425"/>
      <c r="R32" s="425"/>
      <c r="S32" s="425"/>
      <c r="T32" s="425"/>
      <c r="U32" s="425"/>
      <c r="V32" s="425"/>
      <c r="W32" s="425"/>
      <c r="X32" s="425"/>
      <c r="Y32" s="425"/>
      <c r="Z32" s="368"/>
      <c r="AA32" s="368"/>
      <c r="AB32" s="368"/>
      <c r="AC32" s="368"/>
    </row>
    <row r="33" spans="1:35" hidden="1" x14ac:dyDescent="0.2">
      <c r="A33" s="453" t="s">
        <v>479</v>
      </c>
      <c r="B33" s="450"/>
      <c r="C33" s="450"/>
      <c r="D33" s="450"/>
      <c r="E33" s="421"/>
      <c r="F33" s="422"/>
      <c r="G33" s="428" t="s">
        <v>480</v>
      </c>
      <c r="H33" s="423"/>
      <c r="I33" s="424"/>
      <c r="J33" s="424"/>
      <c r="K33" s="425"/>
      <c r="L33" s="425"/>
      <c r="M33" s="425"/>
      <c r="N33" s="425"/>
      <c r="O33" s="425"/>
      <c r="P33" s="425"/>
      <c r="Q33" s="425"/>
      <c r="R33" s="425"/>
      <c r="S33" s="425"/>
      <c r="T33" s="425"/>
      <c r="U33" s="425"/>
      <c r="V33" s="425"/>
      <c r="W33" s="425"/>
      <c r="X33" s="425"/>
      <c r="Y33" s="425"/>
      <c r="Z33" s="368"/>
      <c r="AA33" s="368"/>
      <c r="AB33" s="368"/>
      <c r="AC33" s="368"/>
    </row>
    <row r="34" spans="1:35" ht="12" hidden="1" customHeight="1" x14ac:dyDescent="0.2">
      <c r="A34" s="453"/>
      <c r="B34" s="450"/>
      <c r="C34" s="451" t="s">
        <v>481</v>
      </c>
      <c r="D34" s="450"/>
      <c r="E34" s="421"/>
      <c r="F34" s="422"/>
      <c r="G34" s="428"/>
      <c r="H34" s="423"/>
      <c r="I34" s="424"/>
      <c r="J34" s="424"/>
      <c r="K34" s="425"/>
      <c r="L34" s="425"/>
      <c r="M34" s="425"/>
      <c r="N34" s="425"/>
      <c r="O34" s="425"/>
      <c r="P34" s="425"/>
      <c r="Q34" s="425"/>
      <c r="R34" s="425"/>
      <c r="S34" s="425"/>
      <c r="T34" s="425"/>
      <c r="U34" s="425"/>
      <c r="V34" s="425"/>
      <c r="W34" s="425"/>
      <c r="X34" s="425"/>
      <c r="Y34" s="425"/>
      <c r="Z34" s="368"/>
      <c r="AA34" s="368"/>
      <c r="AB34" s="368"/>
      <c r="AC34" s="368"/>
    </row>
    <row r="35" spans="1:35" ht="14.25" hidden="1" customHeight="1" x14ac:dyDescent="0.2">
      <c r="A35" s="453"/>
      <c r="B35" s="450"/>
      <c r="C35" s="450"/>
      <c r="D35" s="450"/>
      <c r="E35" s="426" t="s">
        <v>482</v>
      </c>
      <c r="F35" s="420"/>
      <c r="G35" s="427" t="s">
        <v>483</v>
      </c>
      <c r="H35" s="423"/>
      <c r="I35" s="424"/>
      <c r="J35" s="424"/>
      <c r="K35" s="425"/>
      <c r="L35" s="425"/>
      <c r="M35" s="425"/>
      <c r="N35" s="425"/>
      <c r="O35" s="425"/>
      <c r="P35" s="425"/>
      <c r="Q35" s="425"/>
      <c r="R35" s="425"/>
      <c r="S35" s="425"/>
      <c r="T35" s="425"/>
      <c r="U35" s="425"/>
      <c r="V35" s="425"/>
      <c r="W35" s="425"/>
      <c r="X35" s="425"/>
      <c r="Y35" s="425"/>
      <c r="Z35" s="368"/>
      <c r="AA35" s="368"/>
      <c r="AB35" s="368"/>
      <c r="AC35" s="368"/>
    </row>
    <row r="36" spans="1:35" ht="17.25" hidden="1" customHeight="1" x14ac:dyDescent="0.2">
      <c r="A36" s="453" t="s">
        <v>484</v>
      </c>
      <c r="B36" s="450"/>
      <c r="C36" s="450"/>
      <c r="D36" s="450"/>
      <c r="E36" s="421"/>
      <c r="F36" s="422"/>
      <c r="G36" s="428" t="s">
        <v>485</v>
      </c>
      <c r="H36" s="423"/>
      <c r="I36" s="424"/>
      <c r="J36" s="424"/>
      <c r="K36" s="425"/>
      <c r="L36" s="425"/>
      <c r="M36" s="425"/>
      <c r="N36" s="425"/>
      <c r="O36" s="425"/>
      <c r="P36" s="425"/>
      <c r="Q36" s="425"/>
      <c r="R36" s="425"/>
      <c r="S36" s="425"/>
      <c r="T36" s="425"/>
      <c r="U36" s="425"/>
      <c r="V36" s="425"/>
      <c r="W36" s="425"/>
      <c r="X36" s="425"/>
      <c r="Y36" s="425"/>
      <c r="Z36" s="368"/>
      <c r="AA36" s="368"/>
      <c r="AB36" s="368"/>
      <c r="AC36" s="368"/>
    </row>
    <row r="37" spans="1:35" ht="9" hidden="1" customHeight="1" x14ac:dyDescent="0.2">
      <c r="A37" s="457"/>
      <c r="B37" s="458"/>
      <c r="C37" s="458"/>
      <c r="D37" s="458"/>
      <c r="E37" s="439"/>
      <c r="F37" s="422"/>
      <c r="G37" s="428"/>
      <c r="H37" s="423"/>
      <c r="I37" s="424"/>
      <c r="J37" s="424"/>
      <c r="K37" s="425"/>
      <c r="L37" s="425"/>
      <c r="M37" s="425"/>
      <c r="N37" s="425"/>
      <c r="O37" s="425"/>
      <c r="P37" s="425"/>
      <c r="Q37" s="425"/>
      <c r="R37" s="425"/>
      <c r="S37" s="425"/>
      <c r="T37" s="425"/>
      <c r="U37" s="425"/>
      <c r="V37" s="425"/>
      <c r="W37" s="425"/>
      <c r="X37" s="425"/>
      <c r="Y37" s="425"/>
      <c r="Z37" s="368"/>
      <c r="AA37" s="368"/>
      <c r="AB37" s="368"/>
      <c r="AC37" s="368"/>
    </row>
    <row r="38" spans="1:35" s="242" customFormat="1" ht="15" x14ac:dyDescent="0.25">
      <c r="A38" s="459"/>
      <c r="B38" s="460"/>
      <c r="C38" s="461" t="s">
        <v>486</v>
      </c>
      <c r="D38" s="461"/>
      <c r="E38" s="440"/>
      <c r="F38" s="420"/>
      <c r="G38" s="416"/>
      <c r="H38" s="416"/>
      <c r="I38" s="417">
        <f>I48</f>
        <v>8520</v>
      </c>
      <c r="J38" s="417">
        <f>J48</f>
        <v>8000</v>
      </c>
      <c r="K38" s="418">
        <f t="shared" ref="K38:AC38" si="2">K48</f>
        <v>8000</v>
      </c>
      <c r="L38" s="418">
        <f t="shared" si="2"/>
        <v>8000000</v>
      </c>
      <c r="M38" s="418">
        <f t="shared" si="2"/>
        <v>0.94</v>
      </c>
      <c r="N38" s="418">
        <f t="shared" si="2"/>
        <v>7358</v>
      </c>
      <c r="O38" s="418">
        <f t="shared" si="2"/>
        <v>11403</v>
      </c>
      <c r="P38" s="418">
        <f t="shared" si="2"/>
        <v>14388</v>
      </c>
      <c r="Q38" s="418">
        <f t="shared" si="2"/>
        <v>8000</v>
      </c>
      <c r="R38" s="418">
        <f t="shared" si="2"/>
        <v>2000</v>
      </c>
      <c r="S38" s="418">
        <f t="shared" si="2"/>
        <v>2000</v>
      </c>
      <c r="T38" s="418">
        <f t="shared" si="2"/>
        <v>2000</v>
      </c>
      <c r="U38" s="418">
        <f t="shared" si="2"/>
        <v>2000</v>
      </c>
      <c r="V38" s="418">
        <f t="shared" si="2"/>
        <v>0</v>
      </c>
      <c r="W38" s="418">
        <f t="shared" si="2"/>
        <v>0</v>
      </c>
      <c r="X38" s="418">
        <f t="shared" si="2"/>
        <v>0</v>
      </c>
      <c r="Y38" s="418">
        <f t="shared" si="2"/>
        <v>0</v>
      </c>
      <c r="Z38" s="376">
        <f t="shared" si="2"/>
        <v>0</v>
      </c>
      <c r="AA38" s="376">
        <f t="shared" si="2"/>
        <v>0</v>
      </c>
      <c r="AB38" s="376">
        <f t="shared" si="2"/>
        <v>0</v>
      </c>
      <c r="AC38" s="376">
        <f t="shared" si="2"/>
        <v>0</v>
      </c>
      <c r="AD38" s="633"/>
      <c r="AF38" s="172"/>
      <c r="AG38" s="172"/>
      <c r="AH38" s="172"/>
      <c r="AI38" s="172"/>
    </row>
    <row r="39" spans="1:35" s="242" customFormat="1" ht="15" hidden="1" x14ac:dyDescent="0.25">
      <c r="A39" s="462"/>
      <c r="B39" s="463"/>
      <c r="C39" s="463"/>
      <c r="D39" s="464" t="s">
        <v>487</v>
      </c>
      <c r="E39" s="441" t="s">
        <v>488</v>
      </c>
      <c r="F39" s="420"/>
      <c r="G39" s="427"/>
      <c r="H39" s="416"/>
      <c r="I39" s="417"/>
      <c r="J39" s="417"/>
      <c r="K39" s="418"/>
      <c r="L39" s="418"/>
      <c r="M39" s="418"/>
      <c r="N39" s="418"/>
      <c r="O39" s="418"/>
      <c r="P39" s="418"/>
      <c r="Q39" s="418"/>
      <c r="R39" s="418"/>
      <c r="S39" s="418"/>
      <c r="T39" s="418"/>
      <c r="U39" s="418"/>
      <c r="V39" s="418"/>
      <c r="W39" s="418"/>
      <c r="X39" s="418"/>
      <c r="Y39" s="418"/>
      <c r="Z39" s="376"/>
      <c r="AA39" s="376"/>
      <c r="AB39" s="376"/>
      <c r="AC39" s="376"/>
      <c r="AD39" s="633"/>
      <c r="AF39" s="172"/>
      <c r="AG39" s="172"/>
      <c r="AH39" s="172"/>
      <c r="AI39" s="172"/>
    </row>
    <row r="40" spans="1:35" s="242" customFormat="1" ht="15" hidden="1" x14ac:dyDescent="0.25">
      <c r="A40" s="462"/>
      <c r="B40" s="463"/>
      <c r="C40" s="463"/>
      <c r="D40" s="464"/>
      <c r="E40" s="442" t="s">
        <v>488</v>
      </c>
      <c r="F40" s="420"/>
      <c r="G40" s="427" t="s">
        <v>489</v>
      </c>
      <c r="H40" s="416"/>
      <c r="I40" s="417"/>
      <c r="J40" s="417"/>
      <c r="K40" s="418"/>
      <c r="L40" s="418"/>
      <c r="M40" s="418"/>
      <c r="N40" s="418"/>
      <c r="O40" s="418"/>
      <c r="P40" s="418"/>
      <c r="Q40" s="418"/>
      <c r="R40" s="418"/>
      <c r="S40" s="418"/>
      <c r="T40" s="418"/>
      <c r="U40" s="418"/>
      <c r="V40" s="418"/>
      <c r="W40" s="418"/>
      <c r="X40" s="418"/>
      <c r="Y40" s="418"/>
      <c r="Z40" s="376"/>
      <c r="AA40" s="376"/>
      <c r="AB40" s="376"/>
      <c r="AC40" s="376"/>
      <c r="AD40" s="633"/>
      <c r="AF40" s="172"/>
      <c r="AG40" s="172"/>
      <c r="AH40" s="172"/>
      <c r="AI40" s="172"/>
    </row>
    <row r="41" spans="1:35" s="242" customFormat="1" ht="15" hidden="1" x14ac:dyDescent="0.25">
      <c r="A41" s="462" t="s">
        <v>490</v>
      </c>
      <c r="B41" s="463"/>
      <c r="C41" s="463"/>
      <c r="D41" s="463"/>
      <c r="E41" s="441"/>
      <c r="F41" s="420"/>
      <c r="G41" s="427" t="s">
        <v>491</v>
      </c>
      <c r="H41" s="416"/>
      <c r="I41" s="417"/>
      <c r="J41" s="417"/>
      <c r="K41" s="418"/>
      <c r="L41" s="418"/>
      <c r="M41" s="418"/>
      <c r="N41" s="418"/>
      <c r="O41" s="418"/>
      <c r="P41" s="418"/>
      <c r="Q41" s="418"/>
      <c r="R41" s="418"/>
      <c r="S41" s="418"/>
      <c r="T41" s="418"/>
      <c r="U41" s="418"/>
      <c r="V41" s="418"/>
      <c r="W41" s="418"/>
      <c r="X41" s="418"/>
      <c r="Y41" s="418"/>
      <c r="Z41" s="376"/>
      <c r="AA41" s="376"/>
      <c r="AB41" s="376"/>
      <c r="AC41" s="376"/>
      <c r="AD41" s="633"/>
      <c r="AF41" s="172"/>
      <c r="AG41" s="172"/>
      <c r="AH41" s="172"/>
      <c r="AI41" s="172"/>
    </row>
    <row r="42" spans="1:35" s="242" customFormat="1" ht="15" hidden="1" x14ac:dyDescent="0.25">
      <c r="A42" s="462" t="s">
        <v>492</v>
      </c>
      <c r="B42" s="463"/>
      <c r="C42" s="463"/>
      <c r="D42" s="463"/>
      <c r="E42" s="441"/>
      <c r="F42" s="420"/>
      <c r="G42" s="427" t="s">
        <v>493</v>
      </c>
      <c r="H42" s="416"/>
      <c r="I42" s="417"/>
      <c r="J42" s="417"/>
      <c r="K42" s="418"/>
      <c r="L42" s="418"/>
      <c r="M42" s="418"/>
      <c r="N42" s="418"/>
      <c r="O42" s="418"/>
      <c r="P42" s="418"/>
      <c r="Q42" s="418"/>
      <c r="R42" s="418"/>
      <c r="S42" s="418"/>
      <c r="T42" s="418"/>
      <c r="U42" s="418"/>
      <c r="V42" s="418"/>
      <c r="W42" s="418"/>
      <c r="X42" s="418"/>
      <c r="Y42" s="418"/>
      <c r="Z42" s="376"/>
      <c r="AA42" s="376"/>
      <c r="AB42" s="376"/>
      <c r="AC42" s="376"/>
      <c r="AD42" s="633"/>
      <c r="AF42" s="172"/>
      <c r="AG42" s="172"/>
      <c r="AH42" s="172"/>
      <c r="AI42" s="172"/>
    </row>
    <row r="43" spans="1:35" s="242" customFormat="1" ht="15" hidden="1" x14ac:dyDescent="0.25">
      <c r="A43" s="462" t="s">
        <v>494</v>
      </c>
      <c r="B43" s="463"/>
      <c r="C43" s="463"/>
      <c r="D43" s="463"/>
      <c r="E43" s="441"/>
      <c r="F43" s="420"/>
      <c r="G43" s="427" t="s">
        <v>495</v>
      </c>
      <c r="H43" s="416"/>
      <c r="I43" s="417"/>
      <c r="J43" s="417"/>
      <c r="K43" s="418"/>
      <c r="L43" s="418"/>
      <c r="M43" s="418"/>
      <c r="N43" s="418"/>
      <c r="O43" s="418"/>
      <c r="P43" s="418"/>
      <c r="Q43" s="418"/>
      <c r="R43" s="418"/>
      <c r="S43" s="418"/>
      <c r="T43" s="418"/>
      <c r="U43" s="418"/>
      <c r="V43" s="418"/>
      <c r="W43" s="418"/>
      <c r="X43" s="418"/>
      <c r="Y43" s="418"/>
      <c r="Z43" s="376"/>
      <c r="AA43" s="376"/>
      <c r="AB43" s="376"/>
      <c r="AC43" s="376"/>
      <c r="AD43" s="633"/>
      <c r="AF43" s="172"/>
      <c r="AG43" s="172"/>
      <c r="AH43" s="172"/>
      <c r="AI43" s="172"/>
    </row>
    <row r="44" spans="1:35" s="242" customFormat="1" ht="15" hidden="1" x14ac:dyDescent="0.25">
      <c r="A44" s="462" t="s">
        <v>496</v>
      </c>
      <c r="B44" s="463"/>
      <c r="C44" s="463"/>
      <c r="D44" s="463"/>
      <c r="E44" s="441"/>
      <c r="F44" s="420"/>
      <c r="G44" s="427" t="s">
        <v>497</v>
      </c>
      <c r="H44" s="416"/>
      <c r="I44" s="417"/>
      <c r="J44" s="417"/>
      <c r="K44" s="418"/>
      <c r="L44" s="418"/>
      <c r="M44" s="418"/>
      <c r="N44" s="418"/>
      <c r="O44" s="418"/>
      <c r="P44" s="418"/>
      <c r="Q44" s="418"/>
      <c r="R44" s="418"/>
      <c r="S44" s="418"/>
      <c r="T44" s="418"/>
      <c r="U44" s="418"/>
      <c r="V44" s="418"/>
      <c r="W44" s="418"/>
      <c r="X44" s="418"/>
      <c r="Y44" s="418"/>
      <c r="Z44" s="376"/>
      <c r="AA44" s="376"/>
      <c r="AB44" s="376"/>
      <c r="AC44" s="376"/>
      <c r="AD44" s="633"/>
      <c r="AF44" s="172"/>
      <c r="AG44" s="172"/>
      <c r="AH44" s="172"/>
      <c r="AI44" s="172"/>
    </row>
    <row r="45" spans="1:35" s="242" customFormat="1" ht="15" hidden="1" x14ac:dyDescent="0.25">
      <c r="A45" s="462" t="s">
        <v>498</v>
      </c>
      <c r="B45" s="463"/>
      <c r="C45" s="463"/>
      <c r="D45" s="463"/>
      <c r="E45" s="441"/>
      <c r="F45" s="420"/>
      <c r="G45" s="427" t="s">
        <v>499</v>
      </c>
      <c r="H45" s="416"/>
      <c r="I45" s="417"/>
      <c r="J45" s="417"/>
      <c r="K45" s="418"/>
      <c r="L45" s="418"/>
      <c r="M45" s="418"/>
      <c r="N45" s="418"/>
      <c r="O45" s="418"/>
      <c r="P45" s="418"/>
      <c r="Q45" s="418"/>
      <c r="R45" s="418"/>
      <c r="S45" s="418"/>
      <c r="T45" s="418"/>
      <c r="U45" s="418"/>
      <c r="V45" s="418"/>
      <c r="W45" s="418"/>
      <c r="X45" s="418"/>
      <c r="Y45" s="418"/>
      <c r="Z45" s="376"/>
      <c r="AA45" s="376"/>
      <c r="AB45" s="376"/>
      <c r="AC45" s="376"/>
      <c r="AD45" s="633"/>
      <c r="AF45" s="172"/>
      <c r="AG45" s="172"/>
      <c r="AH45" s="172"/>
      <c r="AI45" s="172"/>
    </row>
    <row r="46" spans="1:35" s="242" customFormat="1" ht="15" hidden="1" x14ac:dyDescent="0.25">
      <c r="A46" s="462"/>
      <c r="B46" s="463"/>
      <c r="C46" s="463"/>
      <c r="D46" s="463"/>
      <c r="E46" s="442" t="s">
        <v>500</v>
      </c>
      <c r="F46" s="420"/>
      <c r="G46" s="427" t="s">
        <v>501</v>
      </c>
      <c r="H46" s="416"/>
      <c r="I46" s="417"/>
      <c r="J46" s="417"/>
      <c r="K46" s="418"/>
      <c r="L46" s="418"/>
      <c r="M46" s="418"/>
      <c r="N46" s="418"/>
      <c r="O46" s="418"/>
      <c r="P46" s="418"/>
      <c r="Q46" s="418"/>
      <c r="R46" s="418"/>
      <c r="S46" s="418"/>
      <c r="T46" s="418"/>
      <c r="U46" s="418"/>
      <c r="V46" s="418"/>
      <c r="W46" s="418"/>
      <c r="X46" s="418"/>
      <c r="Y46" s="418"/>
      <c r="Z46" s="376"/>
      <c r="AA46" s="376"/>
      <c r="AB46" s="376"/>
      <c r="AC46" s="376"/>
      <c r="AD46" s="633"/>
      <c r="AF46" s="172"/>
      <c r="AG46" s="172"/>
      <c r="AH46" s="172"/>
      <c r="AI46" s="172"/>
    </row>
    <row r="47" spans="1:35" s="242" customFormat="1" ht="15" hidden="1" x14ac:dyDescent="0.25">
      <c r="A47" s="462" t="s">
        <v>502</v>
      </c>
      <c r="B47" s="463"/>
      <c r="C47" s="463"/>
      <c r="D47" s="463"/>
      <c r="E47" s="441"/>
      <c r="F47" s="420"/>
      <c r="G47" s="427" t="s">
        <v>503</v>
      </c>
      <c r="H47" s="416"/>
      <c r="I47" s="417"/>
      <c r="J47" s="417"/>
      <c r="K47" s="418"/>
      <c r="L47" s="418"/>
      <c r="M47" s="418"/>
      <c r="N47" s="418"/>
      <c r="O47" s="418"/>
      <c r="P47" s="418"/>
      <c r="Q47" s="418"/>
      <c r="R47" s="418"/>
      <c r="S47" s="418"/>
      <c r="T47" s="418"/>
      <c r="U47" s="418"/>
      <c r="V47" s="418"/>
      <c r="W47" s="418"/>
      <c r="X47" s="418"/>
      <c r="Y47" s="418"/>
      <c r="Z47" s="376"/>
      <c r="AA47" s="376"/>
      <c r="AB47" s="376"/>
      <c r="AC47" s="376"/>
      <c r="AD47" s="633"/>
      <c r="AF47" s="172"/>
      <c r="AG47" s="172"/>
      <c r="AH47" s="172"/>
      <c r="AI47" s="172"/>
    </row>
    <row r="48" spans="1:35" s="242" customFormat="1" ht="15" x14ac:dyDescent="0.25">
      <c r="A48" s="445"/>
      <c r="B48" s="446"/>
      <c r="C48" s="446"/>
      <c r="D48" s="448" t="s">
        <v>504</v>
      </c>
      <c r="E48" s="414" t="s">
        <v>505</v>
      </c>
      <c r="F48" s="420"/>
      <c r="G48" s="427"/>
      <c r="H48" s="416"/>
      <c r="I48" s="417">
        <f>I49</f>
        <v>8520</v>
      </c>
      <c r="J48" s="417">
        <f>J49</f>
        <v>8000</v>
      </c>
      <c r="K48" s="418">
        <f t="shared" ref="K48:AC48" si="3">K49</f>
        <v>8000</v>
      </c>
      <c r="L48" s="418">
        <f t="shared" si="3"/>
        <v>8000000</v>
      </c>
      <c r="M48" s="418">
        <f t="shared" si="3"/>
        <v>0.94</v>
      </c>
      <c r="N48" s="418">
        <f t="shared" si="3"/>
        <v>7358</v>
      </c>
      <c r="O48" s="418">
        <f t="shared" si="3"/>
        <v>11403</v>
      </c>
      <c r="P48" s="418">
        <f t="shared" si="3"/>
        <v>14388</v>
      </c>
      <c r="Q48" s="418">
        <f t="shared" si="3"/>
        <v>8000</v>
      </c>
      <c r="R48" s="418">
        <f t="shared" si="3"/>
        <v>2000</v>
      </c>
      <c r="S48" s="418">
        <f t="shared" si="3"/>
        <v>2000</v>
      </c>
      <c r="T48" s="418">
        <f t="shared" si="3"/>
        <v>2000</v>
      </c>
      <c r="U48" s="418">
        <f t="shared" si="3"/>
        <v>2000</v>
      </c>
      <c r="V48" s="418">
        <f t="shared" si="3"/>
        <v>0</v>
      </c>
      <c r="W48" s="418">
        <f t="shared" si="3"/>
        <v>0</v>
      </c>
      <c r="X48" s="418">
        <f t="shared" si="3"/>
        <v>0</v>
      </c>
      <c r="Y48" s="418">
        <f t="shared" si="3"/>
        <v>0</v>
      </c>
      <c r="Z48" s="376">
        <f t="shared" si="3"/>
        <v>0</v>
      </c>
      <c r="AA48" s="376">
        <f t="shared" si="3"/>
        <v>0</v>
      </c>
      <c r="AB48" s="376">
        <f t="shared" si="3"/>
        <v>0</v>
      </c>
      <c r="AC48" s="376">
        <f t="shared" si="3"/>
        <v>0</v>
      </c>
      <c r="AD48" s="633"/>
      <c r="AF48" s="172"/>
      <c r="AG48" s="172"/>
      <c r="AH48" s="172"/>
      <c r="AI48" s="172"/>
    </row>
    <row r="49" spans="1:35" s="242" customFormat="1" ht="15" customHeight="1" x14ac:dyDescent="0.25">
      <c r="A49" s="834" t="s">
        <v>506</v>
      </c>
      <c r="B49" s="835"/>
      <c r="C49" s="835"/>
      <c r="D49" s="835"/>
      <c r="E49" s="836"/>
      <c r="F49" s="420"/>
      <c r="G49" s="444" t="s">
        <v>507</v>
      </c>
      <c r="H49" s="416">
        <f>H57+H71</f>
        <v>0</v>
      </c>
      <c r="I49" s="417">
        <f t="shared" ref="I49:AC49" si="4">I57+I71</f>
        <v>8520</v>
      </c>
      <c r="J49" s="417">
        <f t="shared" si="4"/>
        <v>8000</v>
      </c>
      <c r="K49" s="418">
        <f t="shared" si="4"/>
        <v>8000</v>
      </c>
      <c r="L49" s="418">
        <f t="shared" si="4"/>
        <v>8000000</v>
      </c>
      <c r="M49" s="418">
        <f t="shared" si="4"/>
        <v>0.94</v>
      </c>
      <c r="N49" s="418">
        <f t="shared" si="4"/>
        <v>7358</v>
      </c>
      <c r="O49" s="418">
        <f t="shared" si="4"/>
        <v>11403</v>
      </c>
      <c r="P49" s="418">
        <f t="shared" si="4"/>
        <v>14388</v>
      </c>
      <c r="Q49" s="418">
        <f t="shared" si="4"/>
        <v>8000</v>
      </c>
      <c r="R49" s="418">
        <f t="shared" si="4"/>
        <v>2000</v>
      </c>
      <c r="S49" s="418">
        <f t="shared" si="4"/>
        <v>2000</v>
      </c>
      <c r="T49" s="418">
        <f t="shared" si="4"/>
        <v>2000</v>
      </c>
      <c r="U49" s="418">
        <f t="shared" si="4"/>
        <v>2000</v>
      </c>
      <c r="V49" s="418">
        <f t="shared" si="4"/>
        <v>0</v>
      </c>
      <c r="W49" s="418">
        <f t="shared" si="4"/>
        <v>0</v>
      </c>
      <c r="X49" s="418">
        <f t="shared" si="4"/>
        <v>0</v>
      </c>
      <c r="Y49" s="418">
        <f t="shared" si="4"/>
        <v>0</v>
      </c>
      <c r="Z49" s="376">
        <f t="shared" si="4"/>
        <v>0</v>
      </c>
      <c r="AA49" s="376">
        <f t="shared" si="4"/>
        <v>0</v>
      </c>
      <c r="AB49" s="376">
        <f t="shared" si="4"/>
        <v>0</v>
      </c>
      <c r="AC49" s="376">
        <f t="shared" si="4"/>
        <v>0</v>
      </c>
      <c r="AD49" s="633"/>
      <c r="AF49" s="172"/>
      <c r="AG49" s="172"/>
      <c r="AH49" s="172"/>
      <c r="AI49" s="172"/>
    </row>
    <row r="50" spans="1:35" hidden="1" x14ac:dyDescent="0.2">
      <c r="A50" s="166" t="s">
        <v>508</v>
      </c>
      <c r="B50" s="159"/>
      <c r="C50" s="159"/>
      <c r="D50" s="159"/>
      <c r="E50" s="160"/>
      <c r="F50" s="337"/>
      <c r="G50" s="338" t="s">
        <v>509</v>
      </c>
      <c r="H50" s="185"/>
      <c r="I50" s="261"/>
      <c r="J50" s="261"/>
      <c r="K50" s="368"/>
      <c r="L50" s="368"/>
      <c r="M50" s="387" t="e">
        <f t="shared" ref="M50:M77" si="5">ROUND((K50/I50),2)</f>
        <v>#DIV/0!</v>
      </c>
      <c r="N50" s="368"/>
      <c r="O50" s="368"/>
      <c r="P50" s="368"/>
      <c r="Q50" s="368"/>
      <c r="R50" s="356"/>
      <c r="S50" s="356"/>
      <c r="T50" s="356"/>
      <c r="U50" s="356"/>
      <c r="V50" s="356"/>
      <c r="W50" s="356"/>
      <c r="X50" s="356"/>
      <c r="Y50" s="368"/>
      <c r="Z50" s="356"/>
      <c r="AA50" s="356"/>
      <c r="AB50" s="356"/>
      <c r="AC50" s="356"/>
    </row>
    <row r="51" spans="1:35" hidden="1" x14ac:dyDescent="0.2">
      <c r="A51" s="166" t="s">
        <v>510</v>
      </c>
      <c r="B51" s="159"/>
      <c r="C51" s="159"/>
      <c r="D51" s="159"/>
      <c r="E51" s="169"/>
      <c r="F51" s="345"/>
      <c r="G51" s="338" t="s">
        <v>511</v>
      </c>
      <c r="H51" s="185"/>
      <c r="I51" s="261"/>
      <c r="J51" s="261"/>
      <c r="K51" s="368"/>
      <c r="L51" s="368"/>
      <c r="M51" s="387" t="e">
        <f t="shared" si="5"/>
        <v>#DIV/0!</v>
      </c>
      <c r="N51" s="368"/>
      <c r="O51" s="368"/>
      <c r="P51" s="368"/>
      <c r="Q51" s="368"/>
      <c r="R51" s="356"/>
      <c r="S51" s="356"/>
      <c r="T51" s="356"/>
      <c r="U51" s="356"/>
      <c r="V51" s="356"/>
      <c r="W51" s="356"/>
      <c r="X51" s="356"/>
      <c r="Y51" s="368"/>
      <c r="Z51" s="356"/>
      <c r="AA51" s="356"/>
      <c r="AB51" s="356"/>
      <c r="AC51" s="356"/>
    </row>
    <row r="52" spans="1:35" hidden="1" x14ac:dyDescent="0.2">
      <c r="A52" s="166" t="s">
        <v>512</v>
      </c>
      <c r="B52" s="159"/>
      <c r="C52" s="159"/>
      <c r="D52" s="159"/>
      <c r="E52" s="169"/>
      <c r="F52" s="345"/>
      <c r="G52" s="338" t="s">
        <v>513</v>
      </c>
      <c r="H52" s="185"/>
      <c r="I52" s="261"/>
      <c r="J52" s="261"/>
      <c r="K52" s="368"/>
      <c r="L52" s="368"/>
      <c r="M52" s="387" t="e">
        <f t="shared" si="5"/>
        <v>#DIV/0!</v>
      </c>
      <c r="N52" s="368"/>
      <c r="O52" s="368"/>
      <c r="P52" s="368"/>
      <c r="Q52" s="368"/>
      <c r="R52" s="356"/>
      <c r="S52" s="356"/>
      <c r="T52" s="356"/>
      <c r="U52" s="356"/>
      <c r="V52" s="356"/>
      <c r="W52" s="356"/>
      <c r="X52" s="356"/>
      <c r="Y52" s="368"/>
      <c r="Z52" s="356"/>
      <c r="AA52" s="356"/>
      <c r="AB52" s="356"/>
      <c r="AC52" s="356"/>
    </row>
    <row r="53" spans="1:35" hidden="1" x14ac:dyDescent="0.2">
      <c r="A53" s="166" t="s">
        <v>514</v>
      </c>
      <c r="B53" s="159"/>
      <c r="C53" s="159"/>
      <c r="D53" s="159"/>
      <c r="E53" s="160"/>
      <c r="F53" s="337"/>
      <c r="G53" s="338" t="s">
        <v>515</v>
      </c>
      <c r="H53" s="185"/>
      <c r="I53" s="261"/>
      <c r="J53" s="261"/>
      <c r="K53" s="368"/>
      <c r="L53" s="368"/>
      <c r="M53" s="387" t="e">
        <f t="shared" si="5"/>
        <v>#DIV/0!</v>
      </c>
      <c r="N53" s="368"/>
      <c r="O53" s="368"/>
      <c r="P53" s="368"/>
      <c r="Q53" s="368"/>
      <c r="R53" s="356"/>
      <c r="S53" s="356"/>
      <c r="T53" s="356"/>
      <c r="U53" s="356"/>
      <c r="V53" s="356"/>
      <c r="W53" s="356"/>
      <c r="X53" s="356"/>
      <c r="Y53" s="368"/>
      <c r="Z53" s="356"/>
      <c r="AA53" s="356"/>
      <c r="AB53" s="356"/>
      <c r="AC53" s="356"/>
    </row>
    <row r="54" spans="1:35" hidden="1" x14ac:dyDescent="0.2">
      <c r="A54" s="166" t="s">
        <v>516</v>
      </c>
      <c r="B54" s="159"/>
      <c r="C54" s="159"/>
      <c r="D54" s="159"/>
      <c r="E54" s="160"/>
      <c r="F54" s="337"/>
      <c r="G54" s="338" t="s">
        <v>517</v>
      </c>
      <c r="H54" s="185"/>
      <c r="I54" s="261"/>
      <c r="J54" s="261"/>
      <c r="K54" s="368"/>
      <c r="L54" s="368"/>
      <c r="M54" s="387" t="e">
        <f t="shared" si="5"/>
        <v>#DIV/0!</v>
      </c>
      <c r="N54" s="368"/>
      <c r="O54" s="368"/>
      <c r="P54" s="368"/>
      <c r="Q54" s="368"/>
      <c r="R54" s="356"/>
      <c r="S54" s="356"/>
      <c r="T54" s="356"/>
      <c r="U54" s="356"/>
      <c r="V54" s="356"/>
      <c r="W54" s="356"/>
      <c r="X54" s="356"/>
      <c r="Y54" s="368"/>
      <c r="Z54" s="356"/>
      <c r="AA54" s="356"/>
      <c r="AB54" s="356"/>
      <c r="AC54" s="356"/>
    </row>
    <row r="55" spans="1:35" hidden="1" x14ac:dyDescent="0.2">
      <c r="A55" s="166" t="s">
        <v>518</v>
      </c>
      <c r="B55" s="159"/>
      <c r="C55" s="159"/>
      <c r="D55" s="159"/>
      <c r="E55" s="160"/>
      <c r="F55" s="337"/>
      <c r="G55" s="338"/>
      <c r="H55" s="185"/>
      <c r="I55" s="261"/>
      <c r="J55" s="261"/>
      <c r="K55" s="368"/>
      <c r="L55" s="368"/>
      <c r="M55" s="387" t="e">
        <f t="shared" si="5"/>
        <v>#DIV/0!</v>
      </c>
      <c r="N55" s="368"/>
      <c r="O55" s="368"/>
      <c r="P55" s="368"/>
      <c r="Q55" s="368"/>
      <c r="R55" s="356"/>
      <c r="S55" s="356"/>
      <c r="T55" s="356"/>
      <c r="U55" s="356"/>
      <c r="V55" s="356"/>
      <c r="W55" s="356"/>
      <c r="X55" s="356"/>
      <c r="Y55" s="368"/>
      <c r="Z55" s="356"/>
      <c r="AA55" s="356"/>
      <c r="AB55" s="356"/>
      <c r="AC55" s="356"/>
    </row>
    <row r="56" spans="1:35" hidden="1" x14ac:dyDescent="0.2">
      <c r="A56" s="166" t="s">
        <v>519</v>
      </c>
      <c r="B56" s="159"/>
      <c r="C56" s="159"/>
      <c r="D56" s="159"/>
      <c r="E56" s="160"/>
      <c r="F56" s="337"/>
      <c r="G56" s="338" t="s">
        <v>520</v>
      </c>
      <c r="H56" s="185"/>
      <c r="I56" s="261"/>
      <c r="J56" s="261"/>
      <c r="K56" s="368"/>
      <c r="L56" s="368"/>
      <c r="M56" s="387" t="e">
        <f t="shared" si="5"/>
        <v>#DIV/0!</v>
      </c>
      <c r="N56" s="368"/>
      <c r="O56" s="368"/>
      <c r="P56" s="368"/>
      <c r="Q56" s="368"/>
      <c r="R56" s="356"/>
      <c r="S56" s="356"/>
      <c r="T56" s="356"/>
      <c r="U56" s="356"/>
      <c r="V56" s="356"/>
      <c r="W56" s="356"/>
      <c r="X56" s="356"/>
      <c r="Y56" s="368"/>
      <c r="Z56" s="356"/>
      <c r="AA56" s="356"/>
      <c r="AB56" s="356"/>
      <c r="AC56" s="356"/>
    </row>
    <row r="57" spans="1:35" x14ac:dyDescent="0.2">
      <c r="A57" s="194" t="s">
        <v>521</v>
      </c>
      <c r="B57" s="188"/>
      <c r="C57" s="188"/>
      <c r="D57" s="188"/>
      <c r="E57" s="187"/>
      <c r="F57" s="337"/>
      <c r="G57" s="338" t="s">
        <v>93</v>
      </c>
      <c r="H57" s="185"/>
      <c r="I57" s="261">
        <v>8520</v>
      </c>
      <c r="J57" s="261">
        <v>8000</v>
      </c>
      <c r="K57" s="368">
        <f>'F16'!K60</f>
        <v>8000</v>
      </c>
      <c r="L57" s="368">
        <v>8000000</v>
      </c>
      <c r="M57" s="387">
        <f t="shared" si="5"/>
        <v>0.94</v>
      </c>
      <c r="N57" s="368">
        <v>7358</v>
      </c>
      <c r="O57" s="368">
        <v>11403</v>
      </c>
      <c r="P57" s="368">
        <v>14388</v>
      </c>
      <c r="Q57" s="368">
        <f>R57+S57+T57+U57</f>
        <v>8000</v>
      </c>
      <c r="R57" s="356">
        <v>2000</v>
      </c>
      <c r="S57" s="356">
        <v>2000</v>
      </c>
      <c r="T57" s="356">
        <v>2000</v>
      </c>
      <c r="U57" s="356">
        <v>2000</v>
      </c>
      <c r="V57" s="356">
        <v>0</v>
      </c>
      <c r="W57" s="356">
        <v>0</v>
      </c>
      <c r="X57" s="356">
        <v>0</v>
      </c>
      <c r="Y57" s="368">
        <v>0</v>
      </c>
      <c r="Z57" s="356">
        <v>0</v>
      </c>
      <c r="AA57" s="356">
        <v>0</v>
      </c>
      <c r="AB57" s="356">
        <v>0</v>
      </c>
      <c r="AC57" s="356">
        <v>0</v>
      </c>
    </row>
    <row r="58" spans="1:35" hidden="1" x14ac:dyDescent="0.2">
      <c r="A58" s="166" t="s">
        <v>522</v>
      </c>
      <c r="B58" s="159"/>
      <c r="C58" s="159"/>
      <c r="D58" s="159"/>
      <c r="E58" s="169"/>
      <c r="F58" s="345"/>
      <c r="G58" s="338" t="s">
        <v>523</v>
      </c>
      <c r="H58" s="185"/>
      <c r="I58" s="261"/>
      <c r="J58" s="261"/>
      <c r="K58" s="368"/>
      <c r="L58" s="368"/>
      <c r="M58" s="387" t="e">
        <f t="shared" si="5"/>
        <v>#DIV/0!</v>
      </c>
      <c r="N58" s="368"/>
      <c r="O58" s="368"/>
      <c r="P58" s="368"/>
      <c r="Q58" s="368"/>
      <c r="R58" s="356"/>
      <c r="S58" s="356"/>
      <c r="T58" s="356"/>
      <c r="U58" s="356"/>
      <c r="V58" s="356"/>
      <c r="W58" s="356"/>
      <c r="X58" s="356"/>
      <c r="Y58" s="368"/>
      <c r="Z58" s="356"/>
      <c r="AA58" s="356"/>
      <c r="AB58" s="356"/>
      <c r="AC58" s="356"/>
    </row>
    <row r="59" spans="1:35" hidden="1" x14ac:dyDescent="0.2">
      <c r="A59" s="166" t="s">
        <v>524</v>
      </c>
      <c r="B59" s="159"/>
      <c r="C59" s="159"/>
      <c r="D59" s="159"/>
      <c r="E59" s="169"/>
      <c r="F59" s="345"/>
      <c r="G59" s="338" t="s">
        <v>525</v>
      </c>
      <c r="H59" s="185"/>
      <c r="I59" s="261"/>
      <c r="J59" s="261"/>
      <c r="K59" s="368"/>
      <c r="L59" s="368"/>
      <c r="M59" s="387" t="e">
        <f t="shared" si="5"/>
        <v>#DIV/0!</v>
      </c>
      <c r="N59" s="368"/>
      <c r="O59" s="368"/>
      <c r="P59" s="368"/>
      <c r="Q59" s="368"/>
      <c r="R59" s="356"/>
      <c r="S59" s="356"/>
      <c r="T59" s="356"/>
      <c r="U59" s="356"/>
      <c r="V59" s="356"/>
      <c r="W59" s="356"/>
      <c r="X59" s="356"/>
      <c r="Y59" s="368"/>
      <c r="Z59" s="356"/>
      <c r="AA59" s="356"/>
      <c r="AB59" s="356"/>
      <c r="AC59" s="356"/>
    </row>
    <row r="60" spans="1:35" hidden="1" x14ac:dyDescent="0.2">
      <c r="A60" s="166" t="s">
        <v>526</v>
      </c>
      <c r="B60" s="159"/>
      <c r="C60" s="159"/>
      <c r="D60" s="159"/>
      <c r="E60" s="169"/>
      <c r="F60" s="345"/>
      <c r="G60" s="338" t="s">
        <v>527</v>
      </c>
      <c r="H60" s="185"/>
      <c r="I60" s="261"/>
      <c r="J60" s="261"/>
      <c r="K60" s="368"/>
      <c r="L60" s="368"/>
      <c r="M60" s="387" t="e">
        <f t="shared" si="5"/>
        <v>#DIV/0!</v>
      </c>
      <c r="N60" s="368"/>
      <c r="O60" s="368"/>
      <c r="P60" s="368"/>
      <c r="Q60" s="368"/>
      <c r="R60" s="356"/>
      <c r="S60" s="356"/>
      <c r="T60" s="356"/>
      <c r="U60" s="356"/>
      <c r="V60" s="356"/>
      <c r="W60" s="356"/>
      <c r="X60" s="356"/>
      <c r="Y60" s="368"/>
      <c r="Z60" s="356"/>
      <c r="AA60" s="356"/>
      <c r="AB60" s="356"/>
      <c r="AC60" s="356"/>
    </row>
    <row r="61" spans="1:35" hidden="1" x14ac:dyDescent="0.2">
      <c r="A61" s="166" t="s">
        <v>528</v>
      </c>
      <c r="B61" s="159"/>
      <c r="C61" s="159"/>
      <c r="D61" s="159"/>
      <c r="E61" s="169"/>
      <c r="F61" s="345"/>
      <c r="G61" s="338" t="s">
        <v>529</v>
      </c>
      <c r="H61" s="185"/>
      <c r="I61" s="261"/>
      <c r="J61" s="261"/>
      <c r="K61" s="368"/>
      <c r="L61" s="368"/>
      <c r="M61" s="387" t="e">
        <f t="shared" si="5"/>
        <v>#DIV/0!</v>
      </c>
      <c r="N61" s="368"/>
      <c r="O61" s="368"/>
      <c r="P61" s="368"/>
      <c r="Q61" s="368"/>
      <c r="R61" s="356"/>
      <c r="S61" s="356"/>
      <c r="T61" s="356"/>
      <c r="U61" s="356"/>
      <c r="V61" s="356"/>
      <c r="W61" s="356"/>
      <c r="X61" s="356"/>
      <c r="Y61" s="368"/>
      <c r="Z61" s="356"/>
      <c r="AA61" s="356"/>
      <c r="AB61" s="356"/>
      <c r="AC61" s="356"/>
    </row>
    <row r="62" spans="1:35" hidden="1" x14ac:dyDescent="0.2">
      <c r="A62" s="166" t="s">
        <v>530</v>
      </c>
      <c r="B62" s="159"/>
      <c r="C62" s="159"/>
      <c r="D62" s="159"/>
      <c r="E62" s="169"/>
      <c r="F62" s="345"/>
      <c r="G62" s="338" t="s">
        <v>531</v>
      </c>
      <c r="H62" s="185"/>
      <c r="I62" s="261"/>
      <c r="J62" s="261"/>
      <c r="K62" s="368"/>
      <c r="L62" s="368"/>
      <c r="M62" s="387" t="e">
        <f t="shared" si="5"/>
        <v>#DIV/0!</v>
      </c>
      <c r="N62" s="368"/>
      <c r="O62" s="368"/>
      <c r="P62" s="368"/>
      <c r="Q62" s="368"/>
      <c r="R62" s="356"/>
      <c r="S62" s="356"/>
      <c r="T62" s="356"/>
      <c r="U62" s="356"/>
      <c r="V62" s="356"/>
      <c r="W62" s="356"/>
      <c r="X62" s="356"/>
      <c r="Y62" s="368"/>
      <c r="Z62" s="356"/>
      <c r="AA62" s="356"/>
      <c r="AB62" s="356"/>
      <c r="AC62" s="356"/>
    </row>
    <row r="63" spans="1:35" hidden="1" x14ac:dyDescent="0.2">
      <c r="A63" s="166" t="s">
        <v>532</v>
      </c>
      <c r="B63" s="159"/>
      <c r="C63" s="159"/>
      <c r="D63" s="159"/>
      <c r="E63" s="169"/>
      <c r="F63" s="345"/>
      <c r="G63" s="338"/>
      <c r="H63" s="185"/>
      <c r="I63" s="261"/>
      <c r="J63" s="261"/>
      <c r="K63" s="368"/>
      <c r="L63" s="368"/>
      <c r="M63" s="387" t="e">
        <f t="shared" si="5"/>
        <v>#DIV/0!</v>
      </c>
      <c r="N63" s="368"/>
      <c r="O63" s="368"/>
      <c r="P63" s="368"/>
      <c r="Q63" s="368"/>
      <c r="R63" s="356"/>
      <c r="S63" s="356"/>
      <c r="T63" s="356"/>
      <c r="U63" s="356"/>
      <c r="V63" s="356"/>
      <c r="W63" s="356"/>
      <c r="X63" s="356"/>
      <c r="Y63" s="368"/>
      <c r="Z63" s="356"/>
      <c r="AA63" s="356"/>
      <c r="AB63" s="356"/>
      <c r="AC63" s="356"/>
    </row>
    <row r="64" spans="1:35" hidden="1" x14ac:dyDescent="0.2">
      <c r="A64" s="166" t="s">
        <v>533</v>
      </c>
      <c r="B64" s="159"/>
      <c r="C64" s="159"/>
      <c r="D64" s="159"/>
      <c r="E64" s="169"/>
      <c r="F64" s="345"/>
      <c r="G64" s="338" t="s">
        <v>534</v>
      </c>
      <c r="H64" s="185"/>
      <c r="I64" s="261"/>
      <c r="J64" s="261"/>
      <c r="K64" s="368"/>
      <c r="L64" s="368"/>
      <c r="M64" s="387" t="e">
        <f t="shared" si="5"/>
        <v>#DIV/0!</v>
      </c>
      <c r="N64" s="368"/>
      <c r="O64" s="368"/>
      <c r="P64" s="368"/>
      <c r="Q64" s="368"/>
      <c r="R64" s="356"/>
      <c r="S64" s="356"/>
      <c r="T64" s="356"/>
      <c r="U64" s="356"/>
      <c r="V64" s="356"/>
      <c r="W64" s="356"/>
      <c r="X64" s="356"/>
      <c r="Y64" s="368"/>
      <c r="Z64" s="356"/>
      <c r="AA64" s="356"/>
      <c r="AB64" s="356"/>
      <c r="AC64" s="356"/>
    </row>
    <row r="65" spans="1:35" hidden="1" x14ac:dyDescent="0.2">
      <c r="A65" s="166" t="s">
        <v>535</v>
      </c>
      <c r="B65" s="159"/>
      <c r="C65" s="159"/>
      <c r="D65" s="159"/>
      <c r="E65" s="160"/>
      <c r="F65" s="337"/>
      <c r="G65" s="338" t="s">
        <v>536</v>
      </c>
      <c r="H65" s="185"/>
      <c r="I65" s="261"/>
      <c r="J65" s="261"/>
      <c r="K65" s="368"/>
      <c r="L65" s="368"/>
      <c r="M65" s="387" t="e">
        <f t="shared" si="5"/>
        <v>#DIV/0!</v>
      </c>
      <c r="N65" s="368"/>
      <c r="O65" s="368"/>
      <c r="P65" s="368"/>
      <c r="Q65" s="368"/>
      <c r="R65" s="356"/>
      <c r="S65" s="356"/>
      <c r="T65" s="356"/>
      <c r="U65" s="356"/>
      <c r="V65" s="356"/>
      <c r="W65" s="356"/>
      <c r="X65" s="356"/>
      <c r="Y65" s="368"/>
      <c r="Z65" s="356"/>
      <c r="AA65" s="356"/>
      <c r="AB65" s="356"/>
      <c r="AC65" s="356"/>
    </row>
    <row r="66" spans="1:35" hidden="1" x14ac:dyDescent="0.2">
      <c r="A66" s="166" t="s">
        <v>537</v>
      </c>
      <c r="B66" s="159"/>
      <c r="C66" s="159"/>
      <c r="D66" s="159"/>
      <c r="E66" s="160"/>
      <c r="F66" s="337"/>
      <c r="G66" s="338" t="s">
        <v>538</v>
      </c>
      <c r="H66" s="185"/>
      <c r="I66" s="261"/>
      <c r="J66" s="261"/>
      <c r="K66" s="368"/>
      <c r="L66" s="368"/>
      <c r="M66" s="387" t="e">
        <f t="shared" si="5"/>
        <v>#DIV/0!</v>
      </c>
      <c r="N66" s="368"/>
      <c r="O66" s="368"/>
      <c r="P66" s="368"/>
      <c r="Q66" s="368"/>
      <c r="R66" s="356"/>
      <c r="S66" s="356"/>
      <c r="T66" s="356"/>
      <c r="U66" s="356"/>
      <c r="V66" s="356"/>
      <c r="W66" s="356"/>
      <c r="X66" s="356"/>
      <c r="Y66" s="368"/>
      <c r="Z66" s="356"/>
      <c r="AA66" s="356"/>
      <c r="AB66" s="356"/>
      <c r="AC66" s="356"/>
    </row>
    <row r="67" spans="1:35" ht="13.5" hidden="1" customHeight="1" x14ac:dyDescent="0.2">
      <c r="A67" s="166" t="s">
        <v>539</v>
      </c>
      <c r="B67" s="159"/>
      <c r="C67" s="159"/>
      <c r="D67" s="159"/>
      <c r="E67" s="160"/>
      <c r="F67" s="337"/>
      <c r="G67" s="338" t="s">
        <v>540</v>
      </c>
      <c r="H67" s="185"/>
      <c r="I67" s="261"/>
      <c r="J67" s="261"/>
      <c r="K67" s="368"/>
      <c r="L67" s="368"/>
      <c r="M67" s="387" t="e">
        <f t="shared" si="5"/>
        <v>#DIV/0!</v>
      </c>
      <c r="N67" s="368"/>
      <c r="O67" s="368"/>
      <c r="P67" s="368"/>
      <c r="Q67" s="368"/>
      <c r="R67" s="356"/>
      <c r="S67" s="356"/>
      <c r="T67" s="356"/>
      <c r="U67" s="356"/>
      <c r="V67" s="356"/>
      <c r="W67" s="356"/>
      <c r="X67" s="356"/>
      <c r="Y67" s="368"/>
      <c r="Z67" s="356"/>
      <c r="AA67" s="356"/>
      <c r="AB67" s="356"/>
      <c r="AC67" s="356"/>
    </row>
    <row r="68" spans="1:35" ht="13.5" hidden="1" customHeight="1" x14ac:dyDescent="0.2">
      <c r="A68" s="166" t="s">
        <v>541</v>
      </c>
      <c r="B68" s="159"/>
      <c r="C68" s="159"/>
      <c r="D68" s="159"/>
      <c r="E68" s="160"/>
      <c r="F68" s="337"/>
      <c r="G68" s="338"/>
      <c r="H68" s="185"/>
      <c r="I68" s="261"/>
      <c r="J68" s="261"/>
      <c r="K68" s="368"/>
      <c r="L68" s="368"/>
      <c r="M68" s="387" t="e">
        <f t="shared" si="5"/>
        <v>#DIV/0!</v>
      </c>
      <c r="N68" s="368"/>
      <c r="O68" s="368"/>
      <c r="P68" s="368"/>
      <c r="Q68" s="368"/>
      <c r="R68" s="356"/>
      <c r="S68" s="356"/>
      <c r="T68" s="356"/>
      <c r="U68" s="356"/>
      <c r="V68" s="356"/>
      <c r="W68" s="356"/>
      <c r="X68" s="356"/>
      <c r="Y68" s="368"/>
      <c r="Z68" s="356"/>
      <c r="AA68" s="356"/>
      <c r="AB68" s="356"/>
      <c r="AC68" s="356"/>
    </row>
    <row r="69" spans="1:35" ht="13.5" hidden="1" customHeight="1" x14ac:dyDescent="0.2">
      <c r="A69" s="166" t="s">
        <v>542</v>
      </c>
      <c r="B69" s="159"/>
      <c r="C69" s="159"/>
      <c r="D69" s="159"/>
      <c r="E69" s="160"/>
      <c r="F69" s="337"/>
      <c r="G69" s="191" t="s">
        <v>543</v>
      </c>
      <c r="H69" s="185"/>
      <c r="I69" s="261"/>
      <c r="J69" s="261"/>
      <c r="K69" s="368"/>
      <c r="L69" s="368"/>
      <c r="M69" s="387" t="e">
        <f t="shared" si="5"/>
        <v>#DIV/0!</v>
      </c>
      <c r="N69" s="368"/>
      <c r="O69" s="368"/>
      <c r="P69" s="368"/>
      <c r="Q69" s="368"/>
      <c r="R69" s="356"/>
      <c r="S69" s="356"/>
      <c r="T69" s="356"/>
      <c r="U69" s="356"/>
      <c r="V69" s="356"/>
      <c r="W69" s="356"/>
      <c r="X69" s="356"/>
      <c r="Y69" s="368"/>
      <c r="Z69" s="356"/>
      <c r="AA69" s="356"/>
      <c r="AB69" s="356"/>
      <c r="AC69" s="356"/>
    </row>
    <row r="70" spans="1:35" ht="13.5" hidden="1" customHeight="1" x14ac:dyDescent="0.2">
      <c r="A70" s="166" t="s">
        <v>544</v>
      </c>
      <c r="B70" s="159"/>
      <c r="C70" s="159"/>
      <c r="D70" s="159"/>
      <c r="E70" s="160"/>
      <c r="F70" s="337"/>
      <c r="G70" s="191" t="s">
        <v>545</v>
      </c>
      <c r="H70" s="185"/>
      <c r="I70" s="261"/>
      <c r="J70" s="261"/>
      <c r="K70" s="368"/>
      <c r="L70" s="368"/>
      <c r="M70" s="387" t="e">
        <f t="shared" si="5"/>
        <v>#DIV/0!</v>
      </c>
      <c r="N70" s="368"/>
      <c r="O70" s="368"/>
      <c r="P70" s="368"/>
      <c r="Q70" s="368"/>
      <c r="R70" s="356"/>
      <c r="S70" s="356"/>
      <c r="T70" s="356"/>
      <c r="U70" s="356"/>
      <c r="V70" s="356"/>
      <c r="W70" s="356"/>
      <c r="X70" s="356"/>
      <c r="Y70" s="368"/>
      <c r="Z70" s="356"/>
      <c r="AA70" s="356"/>
      <c r="AB70" s="356"/>
      <c r="AC70" s="356"/>
    </row>
    <row r="71" spans="1:35" x14ac:dyDescent="0.2">
      <c r="A71" s="194" t="s">
        <v>546</v>
      </c>
      <c r="B71" s="188"/>
      <c r="C71" s="188"/>
      <c r="D71" s="188"/>
      <c r="E71" s="187"/>
      <c r="F71" s="337"/>
      <c r="G71" s="338" t="s">
        <v>547</v>
      </c>
      <c r="H71" s="185"/>
      <c r="I71" s="261">
        <v>0</v>
      </c>
      <c r="J71" s="261">
        <v>0</v>
      </c>
      <c r="K71" s="368">
        <f>'F16'!L74</f>
        <v>0</v>
      </c>
      <c r="L71" s="368">
        <v>0</v>
      </c>
      <c r="M71" s="368">
        <v>0</v>
      </c>
      <c r="N71" s="368">
        <v>0</v>
      </c>
      <c r="O71" s="368">
        <v>0</v>
      </c>
      <c r="P71" s="368">
        <v>0</v>
      </c>
      <c r="Q71" s="368"/>
      <c r="R71" s="368">
        <v>0</v>
      </c>
      <c r="S71" s="368">
        <v>0</v>
      </c>
      <c r="T71" s="368">
        <v>0</v>
      </c>
      <c r="U71" s="368">
        <v>0</v>
      </c>
      <c r="V71" s="368">
        <v>0</v>
      </c>
      <c r="W71" s="368">
        <v>0</v>
      </c>
      <c r="X71" s="368">
        <v>0</v>
      </c>
      <c r="Y71" s="368">
        <v>0</v>
      </c>
      <c r="Z71" s="368">
        <v>0</v>
      </c>
      <c r="AA71" s="368">
        <v>0</v>
      </c>
      <c r="AB71" s="368">
        <v>0</v>
      </c>
      <c r="AC71" s="368">
        <v>0</v>
      </c>
    </row>
    <row r="72" spans="1:35" hidden="1" x14ac:dyDescent="0.2">
      <c r="A72" s="166"/>
      <c r="B72" s="159"/>
      <c r="C72" s="159"/>
      <c r="D72" s="159"/>
      <c r="E72" s="165" t="s">
        <v>548</v>
      </c>
      <c r="F72" s="265"/>
      <c r="G72" s="189" t="s">
        <v>549</v>
      </c>
      <c r="H72" s="185"/>
      <c r="I72" s="261"/>
      <c r="J72" s="261"/>
      <c r="K72" s="368"/>
      <c r="L72" s="368"/>
      <c r="M72" s="387" t="e">
        <f t="shared" si="5"/>
        <v>#DIV/0!</v>
      </c>
      <c r="N72" s="368"/>
      <c r="O72" s="368"/>
      <c r="P72" s="368"/>
      <c r="Q72" s="368"/>
      <c r="R72" s="356"/>
      <c r="S72" s="356"/>
      <c r="T72" s="356"/>
      <c r="U72" s="356"/>
      <c r="V72" s="356"/>
      <c r="W72" s="356"/>
      <c r="X72" s="356"/>
      <c r="Y72" s="368"/>
      <c r="Z72" s="356"/>
      <c r="AA72" s="356"/>
      <c r="AB72" s="356"/>
      <c r="AC72" s="356"/>
    </row>
    <row r="73" spans="1:35" hidden="1" x14ac:dyDescent="0.2">
      <c r="A73" s="166" t="s">
        <v>550</v>
      </c>
      <c r="B73" s="159"/>
      <c r="C73" s="159"/>
      <c r="D73" s="159"/>
      <c r="E73" s="165"/>
      <c r="F73" s="265"/>
      <c r="G73" s="338" t="s">
        <v>551</v>
      </c>
      <c r="H73" s="185"/>
      <c r="I73" s="261"/>
      <c r="J73" s="261"/>
      <c r="K73" s="368"/>
      <c r="L73" s="368"/>
      <c r="M73" s="387" t="e">
        <f t="shared" si="5"/>
        <v>#DIV/0!</v>
      </c>
      <c r="N73" s="368"/>
      <c r="O73" s="368"/>
      <c r="P73" s="368"/>
      <c r="Q73" s="368"/>
      <c r="R73" s="356"/>
      <c r="S73" s="356"/>
      <c r="T73" s="356"/>
      <c r="U73" s="356"/>
      <c r="V73" s="356"/>
      <c r="W73" s="356"/>
      <c r="X73" s="356"/>
      <c r="Y73" s="368"/>
      <c r="Z73" s="356"/>
      <c r="AA73" s="356"/>
      <c r="AB73" s="356"/>
      <c r="AC73" s="356"/>
    </row>
    <row r="74" spans="1:35" hidden="1" x14ac:dyDescent="0.2">
      <c r="A74" s="166" t="s">
        <v>552</v>
      </c>
      <c r="B74" s="159"/>
      <c r="C74" s="159"/>
      <c r="D74" s="159"/>
      <c r="E74" s="160"/>
      <c r="F74" s="337"/>
      <c r="G74" s="338" t="s">
        <v>553</v>
      </c>
      <c r="H74" s="185"/>
      <c r="I74" s="261"/>
      <c r="J74" s="261"/>
      <c r="K74" s="368"/>
      <c r="L74" s="368"/>
      <c r="M74" s="387" t="e">
        <f t="shared" si="5"/>
        <v>#DIV/0!</v>
      </c>
      <c r="N74" s="368"/>
      <c r="O74" s="368"/>
      <c r="P74" s="368"/>
      <c r="Q74" s="368"/>
      <c r="R74" s="356"/>
      <c r="S74" s="356"/>
      <c r="T74" s="356"/>
      <c r="U74" s="356"/>
      <c r="V74" s="356"/>
      <c r="W74" s="356"/>
      <c r="X74" s="356"/>
      <c r="Y74" s="368"/>
      <c r="Z74" s="356"/>
      <c r="AA74" s="356"/>
      <c r="AB74" s="356"/>
      <c r="AC74" s="356"/>
    </row>
    <row r="75" spans="1:35" hidden="1" x14ac:dyDescent="0.2">
      <c r="A75" s="166"/>
      <c r="B75" s="159"/>
      <c r="C75" s="159"/>
      <c r="D75" s="159"/>
      <c r="E75" s="165" t="s">
        <v>554</v>
      </c>
      <c r="F75" s="265"/>
      <c r="G75" s="189" t="s">
        <v>555</v>
      </c>
      <c r="H75" s="185"/>
      <c r="I75" s="261"/>
      <c r="J75" s="261"/>
      <c r="K75" s="368"/>
      <c r="L75" s="368"/>
      <c r="M75" s="387" t="e">
        <f t="shared" si="5"/>
        <v>#DIV/0!</v>
      </c>
      <c r="N75" s="368"/>
      <c r="O75" s="368"/>
      <c r="P75" s="368"/>
      <c r="Q75" s="368"/>
      <c r="R75" s="356"/>
      <c r="S75" s="356"/>
      <c r="T75" s="356"/>
      <c r="U75" s="356"/>
      <c r="V75" s="356"/>
      <c r="W75" s="356"/>
      <c r="X75" s="356"/>
      <c r="Y75" s="368"/>
      <c r="Z75" s="356"/>
      <c r="AA75" s="356"/>
      <c r="AB75" s="356"/>
      <c r="AC75" s="356"/>
    </row>
    <row r="76" spans="1:35" hidden="1" x14ac:dyDescent="0.2">
      <c r="A76" s="166" t="s">
        <v>556</v>
      </c>
      <c r="B76" s="159"/>
      <c r="C76" s="159"/>
      <c r="D76" s="159"/>
      <c r="E76" s="165"/>
      <c r="F76" s="265"/>
      <c r="G76" s="338" t="s">
        <v>557</v>
      </c>
      <c r="H76" s="185"/>
      <c r="I76" s="261"/>
      <c r="J76" s="261"/>
      <c r="K76" s="368"/>
      <c r="L76" s="368"/>
      <c r="M76" s="387" t="e">
        <f t="shared" si="5"/>
        <v>#DIV/0!</v>
      </c>
      <c r="N76" s="368"/>
      <c r="O76" s="368"/>
      <c r="P76" s="368"/>
      <c r="Q76" s="368"/>
      <c r="R76" s="356"/>
      <c r="S76" s="356"/>
      <c r="T76" s="356"/>
      <c r="U76" s="356"/>
      <c r="V76" s="356"/>
      <c r="W76" s="356"/>
      <c r="X76" s="356"/>
      <c r="Y76" s="368"/>
      <c r="Z76" s="356"/>
      <c r="AA76" s="356"/>
      <c r="AB76" s="356"/>
      <c r="AC76" s="356"/>
    </row>
    <row r="77" spans="1:35" hidden="1" x14ac:dyDescent="0.2">
      <c r="A77" s="166" t="s">
        <v>558</v>
      </c>
      <c r="B77" s="159"/>
      <c r="C77" s="159"/>
      <c r="D77" s="159"/>
      <c r="E77" s="160"/>
      <c r="F77" s="337"/>
      <c r="G77" s="338" t="s">
        <v>559</v>
      </c>
      <c r="H77" s="185"/>
      <c r="I77" s="261"/>
      <c r="J77" s="261"/>
      <c r="K77" s="368"/>
      <c r="L77" s="368"/>
      <c r="M77" s="387" t="e">
        <f t="shared" si="5"/>
        <v>#DIV/0!</v>
      </c>
      <c r="N77" s="368"/>
      <c r="O77" s="368"/>
      <c r="P77" s="368"/>
      <c r="Q77" s="368"/>
      <c r="R77" s="356"/>
      <c r="S77" s="356"/>
      <c r="T77" s="356"/>
      <c r="U77" s="356"/>
      <c r="V77" s="356"/>
      <c r="W77" s="356"/>
      <c r="X77" s="356"/>
      <c r="Y77" s="368"/>
      <c r="Z77" s="356"/>
      <c r="AA77" s="356"/>
      <c r="AB77" s="356"/>
      <c r="AC77" s="356"/>
    </row>
    <row r="78" spans="1:35" s="242" customFormat="1" ht="15" x14ac:dyDescent="0.25">
      <c r="A78" s="632"/>
      <c r="B78" s="446"/>
      <c r="C78" s="446"/>
      <c r="D78" s="446"/>
      <c r="E78" s="443" t="s">
        <v>560</v>
      </c>
      <c r="F78" s="420"/>
      <c r="G78" s="416" t="s">
        <v>95</v>
      </c>
      <c r="H78" s="416">
        <f>H80</f>
        <v>0</v>
      </c>
      <c r="I78" s="417">
        <f t="shared" ref="I78:AC78" si="6">I80</f>
        <v>243</v>
      </c>
      <c r="J78" s="417">
        <f>J80</f>
        <v>200</v>
      </c>
      <c r="K78" s="418">
        <f t="shared" si="6"/>
        <v>200</v>
      </c>
      <c r="L78" s="418">
        <f t="shared" si="6"/>
        <v>200000</v>
      </c>
      <c r="M78" s="418">
        <f t="shared" si="6"/>
        <v>0.82</v>
      </c>
      <c r="N78" s="418">
        <f t="shared" si="6"/>
        <v>100</v>
      </c>
      <c r="O78" s="418">
        <f t="shared" si="6"/>
        <v>100</v>
      </c>
      <c r="P78" s="418">
        <f t="shared" si="6"/>
        <v>100</v>
      </c>
      <c r="Q78" s="418">
        <f t="shared" si="6"/>
        <v>200</v>
      </c>
      <c r="R78" s="418">
        <f t="shared" si="6"/>
        <v>100</v>
      </c>
      <c r="S78" s="418">
        <f t="shared" si="6"/>
        <v>100</v>
      </c>
      <c r="T78" s="418">
        <f t="shared" si="6"/>
        <v>0</v>
      </c>
      <c r="U78" s="418">
        <f t="shared" si="6"/>
        <v>0</v>
      </c>
      <c r="V78" s="418">
        <f t="shared" si="6"/>
        <v>0</v>
      </c>
      <c r="W78" s="418">
        <f t="shared" si="6"/>
        <v>0</v>
      </c>
      <c r="X78" s="418">
        <f t="shared" si="6"/>
        <v>0</v>
      </c>
      <c r="Y78" s="418">
        <f t="shared" si="6"/>
        <v>0</v>
      </c>
      <c r="Z78" s="376">
        <f t="shared" si="6"/>
        <v>0</v>
      </c>
      <c r="AA78" s="376">
        <f t="shared" si="6"/>
        <v>0</v>
      </c>
      <c r="AB78" s="376">
        <f t="shared" si="6"/>
        <v>0</v>
      </c>
      <c r="AC78" s="376">
        <f t="shared" si="6"/>
        <v>0</v>
      </c>
      <c r="AD78" s="633"/>
      <c r="AF78" s="172"/>
      <c r="AG78" s="172"/>
      <c r="AH78" s="172"/>
      <c r="AI78" s="172"/>
    </row>
    <row r="79" spans="1:35" hidden="1" x14ac:dyDescent="0.2">
      <c r="A79" s="166" t="s">
        <v>561</v>
      </c>
      <c r="B79" s="159"/>
      <c r="C79" s="159"/>
      <c r="D79" s="159"/>
      <c r="E79" s="160"/>
      <c r="F79" s="337"/>
      <c r="G79" s="338" t="s">
        <v>562</v>
      </c>
      <c r="H79" s="185"/>
      <c r="I79" s="261"/>
      <c r="J79" s="261"/>
      <c r="K79" s="368"/>
      <c r="L79" s="368"/>
      <c r="M79" s="387" t="e">
        <f t="shared" ref="M79:M139" si="7">ROUND((K79/I79),2)</f>
        <v>#DIV/0!</v>
      </c>
      <c r="N79" s="368"/>
      <c r="O79" s="368"/>
      <c r="P79" s="368"/>
      <c r="Q79" s="368"/>
      <c r="R79" s="356"/>
      <c r="S79" s="356"/>
      <c r="T79" s="356"/>
      <c r="U79" s="356"/>
      <c r="V79" s="356"/>
      <c r="W79" s="356"/>
      <c r="X79" s="356"/>
      <c r="Y79" s="368"/>
      <c r="Z79" s="356"/>
      <c r="AA79" s="356"/>
      <c r="AB79" s="356"/>
      <c r="AC79" s="356"/>
    </row>
    <row r="80" spans="1:35" x14ac:dyDescent="0.2">
      <c r="A80" s="194" t="s">
        <v>563</v>
      </c>
      <c r="B80" s="188"/>
      <c r="C80" s="188"/>
      <c r="D80" s="188"/>
      <c r="E80" s="187"/>
      <c r="F80" s="337"/>
      <c r="G80" s="338" t="s">
        <v>97</v>
      </c>
      <c r="H80" s="185"/>
      <c r="I80" s="261">
        <v>243</v>
      </c>
      <c r="J80" s="261">
        <v>200</v>
      </c>
      <c r="K80" s="368">
        <f>'F16'!K83</f>
        <v>200</v>
      </c>
      <c r="L80" s="368">
        <v>200000</v>
      </c>
      <c r="M80" s="387">
        <f t="shared" si="7"/>
        <v>0.82</v>
      </c>
      <c r="N80" s="368">
        <v>100</v>
      </c>
      <c r="O80" s="368">
        <v>100</v>
      </c>
      <c r="P80" s="368">
        <v>100</v>
      </c>
      <c r="Q80" s="368">
        <f>R80+S80+T80+U80</f>
        <v>200</v>
      </c>
      <c r="R80" s="356">
        <v>100</v>
      </c>
      <c r="S80" s="356">
        <v>100</v>
      </c>
      <c r="T80" s="356">
        <v>0</v>
      </c>
      <c r="U80" s="356">
        <v>0</v>
      </c>
      <c r="V80" s="356">
        <v>0</v>
      </c>
      <c r="W80" s="356">
        <v>0</v>
      </c>
      <c r="X80" s="356">
        <v>0</v>
      </c>
      <c r="Y80" s="368">
        <v>0</v>
      </c>
      <c r="Z80" s="356">
        <v>0</v>
      </c>
      <c r="AA80" s="356">
        <v>0</v>
      </c>
      <c r="AB80" s="356">
        <v>0</v>
      </c>
      <c r="AC80" s="356">
        <v>0</v>
      </c>
    </row>
    <row r="81" spans="1:35" hidden="1" x14ac:dyDescent="0.2">
      <c r="A81" s="166"/>
      <c r="B81" s="159"/>
      <c r="C81" s="159"/>
      <c r="D81" s="159"/>
      <c r="E81" s="165" t="s">
        <v>564</v>
      </c>
      <c r="F81" s="265"/>
      <c r="G81" s="189" t="s">
        <v>565</v>
      </c>
      <c r="H81" s="185"/>
      <c r="I81" s="261"/>
      <c r="J81" s="261"/>
      <c r="K81" s="368"/>
      <c r="L81" s="368"/>
      <c r="M81" s="387" t="e">
        <f t="shared" si="7"/>
        <v>#DIV/0!</v>
      </c>
      <c r="N81" s="368"/>
      <c r="O81" s="368"/>
      <c r="P81" s="368"/>
      <c r="Q81" s="368"/>
      <c r="R81" s="356"/>
      <c r="S81" s="356"/>
      <c r="T81" s="356"/>
      <c r="U81" s="356"/>
      <c r="V81" s="356"/>
      <c r="W81" s="356"/>
      <c r="X81" s="356"/>
      <c r="Y81" s="368"/>
      <c r="Z81" s="356"/>
      <c r="AA81" s="356"/>
      <c r="AB81" s="356"/>
      <c r="AC81" s="356"/>
    </row>
    <row r="82" spans="1:35" hidden="1" x14ac:dyDescent="0.2">
      <c r="A82" s="166" t="s">
        <v>566</v>
      </c>
      <c r="B82" s="159"/>
      <c r="C82" s="159"/>
      <c r="D82" s="159"/>
      <c r="E82" s="160"/>
      <c r="F82" s="337"/>
      <c r="G82" s="338" t="s">
        <v>567</v>
      </c>
      <c r="H82" s="185"/>
      <c r="I82" s="261"/>
      <c r="J82" s="261"/>
      <c r="K82" s="368"/>
      <c r="L82" s="368"/>
      <c r="M82" s="387" t="e">
        <f t="shared" si="7"/>
        <v>#DIV/0!</v>
      </c>
      <c r="N82" s="368"/>
      <c r="O82" s="368"/>
      <c r="P82" s="368"/>
      <c r="Q82" s="368"/>
      <c r="R82" s="356"/>
      <c r="S82" s="356"/>
      <c r="T82" s="356"/>
      <c r="U82" s="356"/>
      <c r="V82" s="356"/>
      <c r="W82" s="356"/>
      <c r="X82" s="356"/>
      <c r="Y82" s="368"/>
      <c r="Z82" s="356"/>
      <c r="AA82" s="356"/>
      <c r="AB82" s="356"/>
      <c r="AC82" s="356"/>
    </row>
    <row r="83" spans="1:35" hidden="1" x14ac:dyDescent="0.2">
      <c r="A83" s="166" t="s">
        <v>568</v>
      </c>
      <c r="B83" s="159"/>
      <c r="C83" s="159"/>
      <c r="D83" s="159"/>
      <c r="E83" s="160"/>
      <c r="F83" s="337"/>
      <c r="G83" s="338" t="s">
        <v>569</v>
      </c>
      <c r="H83" s="185"/>
      <c r="I83" s="261"/>
      <c r="J83" s="261"/>
      <c r="K83" s="368"/>
      <c r="L83" s="368"/>
      <c r="M83" s="387" t="e">
        <f t="shared" si="7"/>
        <v>#DIV/0!</v>
      </c>
      <c r="N83" s="368"/>
      <c r="O83" s="368"/>
      <c r="P83" s="368"/>
      <c r="Q83" s="368"/>
      <c r="R83" s="356"/>
      <c r="S83" s="356"/>
      <c r="T83" s="356"/>
      <c r="U83" s="356"/>
      <c r="V83" s="356"/>
      <c r="W83" s="356"/>
      <c r="X83" s="356"/>
      <c r="Y83" s="368"/>
      <c r="Z83" s="356"/>
      <c r="AA83" s="356"/>
      <c r="AB83" s="356"/>
      <c r="AC83" s="356"/>
    </row>
    <row r="84" spans="1:35" hidden="1" x14ac:dyDescent="0.2">
      <c r="A84" s="166"/>
      <c r="B84" s="163" t="s">
        <v>570</v>
      </c>
      <c r="C84" s="159"/>
      <c r="D84" s="159"/>
      <c r="E84" s="160"/>
      <c r="F84" s="337"/>
      <c r="G84" s="338"/>
      <c r="H84" s="185"/>
      <c r="I84" s="261"/>
      <c r="J84" s="261"/>
      <c r="K84" s="368"/>
      <c r="L84" s="368"/>
      <c r="M84" s="387" t="e">
        <f t="shared" si="7"/>
        <v>#DIV/0!</v>
      </c>
      <c r="N84" s="368"/>
      <c r="O84" s="368"/>
      <c r="P84" s="368"/>
      <c r="Q84" s="368"/>
      <c r="R84" s="356"/>
      <c r="S84" s="356"/>
      <c r="T84" s="356"/>
      <c r="U84" s="356"/>
      <c r="V84" s="356"/>
      <c r="W84" s="356"/>
      <c r="X84" s="356"/>
      <c r="Y84" s="368"/>
      <c r="Z84" s="356"/>
      <c r="AA84" s="356"/>
      <c r="AB84" s="356"/>
      <c r="AC84" s="356"/>
    </row>
    <row r="85" spans="1:35" hidden="1" x14ac:dyDescent="0.2">
      <c r="A85" s="166"/>
      <c r="B85" s="159"/>
      <c r="C85" s="164"/>
      <c r="D85" s="401"/>
      <c r="E85" s="170" t="s">
        <v>571</v>
      </c>
      <c r="F85" s="263"/>
      <c r="G85" s="189" t="s">
        <v>572</v>
      </c>
      <c r="H85" s="185"/>
      <c r="I85" s="261"/>
      <c r="J85" s="261"/>
      <c r="K85" s="368"/>
      <c r="L85" s="368"/>
      <c r="M85" s="387" t="e">
        <f t="shared" si="7"/>
        <v>#DIV/0!</v>
      </c>
      <c r="N85" s="368"/>
      <c r="O85" s="368"/>
      <c r="P85" s="368"/>
      <c r="Q85" s="368"/>
      <c r="R85" s="356"/>
      <c r="S85" s="356"/>
      <c r="T85" s="356"/>
      <c r="U85" s="356"/>
      <c r="V85" s="356"/>
      <c r="W85" s="356"/>
      <c r="X85" s="356"/>
      <c r="Y85" s="368"/>
      <c r="Z85" s="356"/>
      <c r="AA85" s="356"/>
      <c r="AB85" s="356"/>
      <c r="AC85" s="356"/>
    </row>
    <row r="86" spans="1:35" hidden="1" x14ac:dyDescent="0.2">
      <c r="A86" s="166" t="s">
        <v>573</v>
      </c>
      <c r="B86" s="159"/>
      <c r="C86" s="159"/>
      <c r="D86" s="159"/>
      <c r="E86" s="169"/>
      <c r="F86" s="345"/>
      <c r="G86" s="338" t="s">
        <v>574</v>
      </c>
      <c r="H86" s="185"/>
      <c r="I86" s="261"/>
      <c r="J86" s="261"/>
      <c r="K86" s="368"/>
      <c r="L86" s="368"/>
      <c r="M86" s="387" t="e">
        <f t="shared" si="7"/>
        <v>#DIV/0!</v>
      </c>
      <c r="N86" s="368"/>
      <c r="O86" s="368"/>
      <c r="P86" s="368"/>
      <c r="Q86" s="368"/>
      <c r="R86" s="356"/>
      <c r="S86" s="356"/>
      <c r="T86" s="356"/>
      <c r="U86" s="356"/>
      <c r="V86" s="356"/>
      <c r="W86" s="356"/>
      <c r="X86" s="356"/>
      <c r="Y86" s="368"/>
      <c r="Z86" s="356"/>
      <c r="AA86" s="356"/>
      <c r="AB86" s="356"/>
      <c r="AC86" s="356"/>
    </row>
    <row r="87" spans="1:35" hidden="1" x14ac:dyDescent="0.2">
      <c r="A87" s="166" t="s">
        <v>575</v>
      </c>
      <c r="B87" s="159"/>
      <c r="C87" s="159"/>
      <c r="D87" s="159"/>
      <c r="E87" s="160"/>
      <c r="F87" s="337"/>
      <c r="G87" s="338" t="s">
        <v>576</v>
      </c>
      <c r="H87" s="185"/>
      <c r="I87" s="261"/>
      <c r="J87" s="261"/>
      <c r="K87" s="368"/>
      <c r="L87" s="368"/>
      <c r="M87" s="387" t="e">
        <f t="shared" si="7"/>
        <v>#DIV/0!</v>
      </c>
      <c r="N87" s="368"/>
      <c r="O87" s="368"/>
      <c r="P87" s="368"/>
      <c r="Q87" s="368"/>
      <c r="R87" s="356"/>
      <c r="S87" s="356"/>
      <c r="T87" s="356"/>
      <c r="U87" s="356"/>
      <c r="V87" s="356"/>
      <c r="W87" s="356"/>
      <c r="X87" s="356"/>
      <c r="Y87" s="368"/>
      <c r="Z87" s="356"/>
      <c r="AA87" s="356"/>
      <c r="AB87" s="356"/>
      <c r="AC87" s="356"/>
    </row>
    <row r="88" spans="1:35" hidden="1" x14ac:dyDescent="0.2">
      <c r="A88" s="166" t="s">
        <v>577</v>
      </c>
      <c r="B88" s="159"/>
      <c r="C88" s="159"/>
      <c r="D88" s="159"/>
      <c r="E88" s="160"/>
      <c r="F88" s="337"/>
      <c r="G88" s="338" t="s">
        <v>578</v>
      </c>
      <c r="H88" s="185"/>
      <c r="I88" s="261"/>
      <c r="J88" s="261"/>
      <c r="K88" s="368"/>
      <c r="L88" s="368"/>
      <c r="M88" s="387" t="e">
        <f t="shared" si="7"/>
        <v>#DIV/0!</v>
      </c>
      <c r="N88" s="368"/>
      <c r="O88" s="368"/>
      <c r="P88" s="368"/>
      <c r="Q88" s="368"/>
      <c r="R88" s="356"/>
      <c r="S88" s="356"/>
      <c r="T88" s="356"/>
      <c r="U88" s="356"/>
      <c r="V88" s="356"/>
      <c r="W88" s="356"/>
      <c r="X88" s="356"/>
      <c r="Y88" s="368"/>
      <c r="Z88" s="356"/>
      <c r="AA88" s="356"/>
      <c r="AB88" s="356"/>
      <c r="AC88" s="356"/>
    </row>
    <row r="89" spans="1:35" hidden="1" x14ac:dyDescent="0.2">
      <c r="A89" s="166" t="s">
        <v>579</v>
      </c>
      <c r="B89" s="159"/>
      <c r="C89" s="159"/>
      <c r="D89" s="159"/>
      <c r="E89" s="160"/>
      <c r="F89" s="337"/>
      <c r="G89" s="338" t="s">
        <v>580</v>
      </c>
      <c r="H89" s="185"/>
      <c r="I89" s="261"/>
      <c r="J89" s="261"/>
      <c r="K89" s="368"/>
      <c r="L89" s="368"/>
      <c r="M89" s="387" t="e">
        <f t="shared" si="7"/>
        <v>#DIV/0!</v>
      </c>
      <c r="N89" s="368"/>
      <c r="O89" s="368"/>
      <c r="P89" s="368"/>
      <c r="Q89" s="368"/>
      <c r="R89" s="356"/>
      <c r="S89" s="356"/>
      <c r="T89" s="356"/>
      <c r="U89" s="356"/>
      <c r="V89" s="356"/>
      <c r="W89" s="356"/>
      <c r="X89" s="356"/>
      <c r="Y89" s="368"/>
      <c r="Z89" s="356"/>
      <c r="AA89" s="356"/>
      <c r="AB89" s="356"/>
      <c r="AC89" s="356"/>
    </row>
    <row r="90" spans="1:35" hidden="1" x14ac:dyDescent="0.2">
      <c r="A90" s="194"/>
      <c r="B90" s="188"/>
      <c r="C90" s="188"/>
      <c r="D90" s="188"/>
      <c r="E90" s="187"/>
      <c r="F90" s="337"/>
      <c r="G90" s="338"/>
      <c r="H90" s="185"/>
      <c r="I90" s="261"/>
      <c r="J90" s="261"/>
      <c r="K90" s="368"/>
      <c r="L90" s="368"/>
      <c r="M90" s="387" t="e">
        <f t="shared" si="7"/>
        <v>#DIV/0!</v>
      </c>
      <c r="N90" s="368"/>
      <c r="O90" s="368"/>
      <c r="P90" s="368"/>
      <c r="Q90" s="368"/>
      <c r="R90" s="356"/>
      <c r="S90" s="356"/>
      <c r="T90" s="356"/>
      <c r="U90" s="356"/>
      <c r="V90" s="356"/>
      <c r="W90" s="356"/>
      <c r="X90" s="356"/>
      <c r="Y90" s="368"/>
      <c r="Z90" s="356"/>
      <c r="AA90" s="356"/>
      <c r="AB90" s="356"/>
      <c r="AC90" s="356"/>
    </row>
    <row r="91" spans="1:35" s="242" customFormat="1" ht="15" hidden="1" customHeight="1" x14ac:dyDescent="0.25">
      <c r="A91" s="266"/>
      <c r="B91" s="172" t="s">
        <v>581</v>
      </c>
      <c r="C91" s="171"/>
      <c r="D91" s="171"/>
      <c r="E91" s="267"/>
      <c r="F91" s="837"/>
      <c r="G91" s="837" t="s">
        <v>582</v>
      </c>
      <c r="H91" s="189">
        <f>H92</f>
        <v>0</v>
      </c>
      <c r="I91" s="264">
        <f>I92</f>
        <v>6000</v>
      </c>
      <c r="J91" s="264">
        <f>J92</f>
        <v>2946</v>
      </c>
      <c r="K91" s="839">
        <f>K93</f>
        <v>0</v>
      </c>
      <c r="L91" s="376">
        <f>L92</f>
        <v>0</v>
      </c>
      <c r="M91" s="387">
        <f>M92</f>
        <v>0</v>
      </c>
      <c r="N91" s="387">
        <f>N92</f>
        <v>0</v>
      </c>
      <c r="O91" s="387">
        <f>O92</f>
        <v>0</v>
      </c>
      <c r="P91" s="387">
        <f>P92</f>
        <v>0</v>
      </c>
      <c r="Q91" s="637"/>
      <c r="R91" s="841">
        <v>0</v>
      </c>
      <c r="S91" s="841">
        <v>0</v>
      </c>
      <c r="T91" s="841">
        <v>0</v>
      </c>
      <c r="U91" s="841">
        <v>0</v>
      </c>
      <c r="V91" s="841">
        <v>0</v>
      </c>
      <c r="W91" s="841">
        <v>0</v>
      </c>
      <c r="X91" s="841">
        <v>0</v>
      </c>
      <c r="Y91" s="886">
        <v>0</v>
      </c>
      <c r="Z91" s="841">
        <v>0</v>
      </c>
      <c r="AA91" s="841">
        <v>0</v>
      </c>
      <c r="AB91" s="841">
        <v>0</v>
      </c>
      <c r="AC91" s="841">
        <v>0</v>
      </c>
      <c r="AD91" s="633"/>
      <c r="AF91" s="172"/>
      <c r="AG91" s="172"/>
      <c r="AH91" s="172"/>
      <c r="AI91" s="172"/>
    </row>
    <row r="92" spans="1:35" hidden="1" x14ac:dyDescent="0.2">
      <c r="A92" s="168"/>
      <c r="B92" s="172"/>
      <c r="C92" s="159"/>
      <c r="D92" s="401" t="s">
        <v>748</v>
      </c>
      <c r="E92" s="160"/>
      <c r="F92" s="838"/>
      <c r="G92" s="838"/>
      <c r="H92" s="189">
        <f>H93</f>
        <v>0</v>
      </c>
      <c r="I92" s="264">
        <f t="shared" ref="I92:Y93" si="8">I93</f>
        <v>6000</v>
      </c>
      <c r="J92" s="264">
        <f t="shared" si="8"/>
        <v>2946</v>
      </c>
      <c r="K92" s="840"/>
      <c r="L92" s="376">
        <f t="shared" si="8"/>
        <v>0</v>
      </c>
      <c r="M92" s="387">
        <f t="shared" si="8"/>
        <v>0</v>
      </c>
      <c r="N92" s="387">
        <f t="shared" si="8"/>
        <v>0</v>
      </c>
      <c r="O92" s="387">
        <f t="shared" si="8"/>
        <v>0</v>
      </c>
      <c r="P92" s="387">
        <f t="shared" si="8"/>
        <v>0</v>
      </c>
      <c r="Q92" s="638"/>
      <c r="R92" s="842"/>
      <c r="S92" s="842"/>
      <c r="T92" s="842"/>
      <c r="U92" s="842"/>
      <c r="V92" s="842"/>
      <c r="W92" s="842"/>
      <c r="X92" s="842"/>
      <c r="Y92" s="887"/>
      <c r="Z92" s="842"/>
      <c r="AA92" s="842"/>
      <c r="AB92" s="842"/>
      <c r="AC92" s="842"/>
    </row>
    <row r="93" spans="1:35" ht="24.75" hidden="1" customHeight="1" x14ac:dyDescent="0.2">
      <c r="A93" s="168"/>
      <c r="B93" s="159"/>
      <c r="C93" s="164"/>
      <c r="D93" s="878" t="s">
        <v>756</v>
      </c>
      <c r="E93" s="879"/>
      <c r="F93" s="337"/>
      <c r="G93" s="190" t="s">
        <v>98</v>
      </c>
      <c r="H93" s="189">
        <f>H94</f>
        <v>0</v>
      </c>
      <c r="I93" s="264">
        <f t="shared" si="8"/>
        <v>6000</v>
      </c>
      <c r="J93" s="264">
        <f t="shared" si="8"/>
        <v>2946</v>
      </c>
      <c r="K93" s="376">
        <f t="shared" si="8"/>
        <v>0</v>
      </c>
      <c r="L93" s="376">
        <f t="shared" si="8"/>
        <v>0</v>
      </c>
      <c r="M93" s="376">
        <f t="shared" si="8"/>
        <v>0</v>
      </c>
      <c r="N93" s="376">
        <f t="shared" si="8"/>
        <v>0</v>
      </c>
      <c r="O93" s="376">
        <f t="shared" si="8"/>
        <v>0</v>
      </c>
      <c r="P93" s="376">
        <f t="shared" si="8"/>
        <v>0</v>
      </c>
      <c r="Q93" s="376"/>
      <c r="R93" s="376">
        <f t="shared" si="8"/>
        <v>0</v>
      </c>
      <c r="S93" s="376">
        <f t="shared" si="8"/>
        <v>0</v>
      </c>
      <c r="T93" s="376">
        <f t="shared" si="8"/>
        <v>0</v>
      </c>
      <c r="U93" s="376">
        <f t="shared" si="8"/>
        <v>0</v>
      </c>
      <c r="V93" s="376">
        <f t="shared" si="8"/>
        <v>0</v>
      </c>
      <c r="W93" s="376">
        <f t="shared" si="8"/>
        <v>0</v>
      </c>
      <c r="X93" s="376">
        <f t="shared" si="8"/>
        <v>0</v>
      </c>
      <c r="Y93" s="376">
        <f t="shared" si="8"/>
        <v>0</v>
      </c>
      <c r="Z93" s="376">
        <f>Z94</f>
        <v>0</v>
      </c>
      <c r="AA93" s="376">
        <f>AA94</f>
        <v>0</v>
      </c>
      <c r="AB93" s="376">
        <f>AB94</f>
        <v>0</v>
      </c>
      <c r="AC93" s="376">
        <f>AC94</f>
        <v>0</v>
      </c>
    </row>
    <row r="94" spans="1:35" ht="15" hidden="1" customHeight="1" x14ac:dyDescent="0.2">
      <c r="A94" s="168" t="s">
        <v>816</v>
      </c>
      <c r="B94" s="159"/>
      <c r="C94" s="159"/>
      <c r="D94" s="159"/>
      <c r="E94" s="222"/>
      <c r="F94" s="337"/>
      <c r="G94" s="338" t="s">
        <v>99</v>
      </c>
      <c r="H94" s="185"/>
      <c r="I94" s="261">
        <v>6000</v>
      </c>
      <c r="J94" s="261">
        <v>2946</v>
      </c>
      <c r="K94" s="368">
        <v>0</v>
      </c>
      <c r="L94" s="368"/>
      <c r="M94" s="368"/>
      <c r="N94" s="368"/>
      <c r="O94" s="368"/>
      <c r="P94" s="368"/>
      <c r="Q94" s="368"/>
      <c r="R94" s="368">
        <v>0</v>
      </c>
      <c r="S94" s="368">
        <v>0</v>
      </c>
      <c r="T94" s="368">
        <v>0</v>
      </c>
      <c r="U94" s="368">
        <v>0</v>
      </c>
      <c r="V94" s="368">
        <v>0</v>
      </c>
      <c r="W94" s="368">
        <v>0</v>
      </c>
      <c r="X94" s="368">
        <v>0</v>
      </c>
      <c r="Y94" s="368">
        <v>0</v>
      </c>
      <c r="Z94" s="368">
        <v>0</v>
      </c>
      <c r="AA94" s="368">
        <v>0</v>
      </c>
      <c r="AB94" s="368">
        <v>0</v>
      </c>
      <c r="AC94" s="368">
        <v>0</v>
      </c>
    </row>
    <row r="95" spans="1:35" s="242" customFormat="1" ht="15" x14ac:dyDescent="0.25">
      <c r="A95" s="445"/>
      <c r="B95" s="448" t="s">
        <v>583</v>
      </c>
      <c r="C95" s="446"/>
      <c r="D95" s="446"/>
      <c r="E95" s="414"/>
      <c r="F95" s="420"/>
      <c r="G95" s="415"/>
      <c r="H95" s="416">
        <f>H114+H140</f>
        <v>0</v>
      </c>
      <c r="I95" s="417">
        <f>I114+I140</f>
        <v>163036</v>
      </c>
      <c r="J95" s="417">
        <f>J114+J140+J96</f>
        <v>111369</v>
      </c>
      <c r="K95" s="418">
        <f>K96+K114+K140</f>
        <v>274963</v>
      </c>
      <c r="L95" s="418">
        <f t="shared" ref="L95:AC95" si="9">L96+L114+L140</f>
        <v>424742232.16400003</v>
      </c>
      <c r="M95" s="418">
        <f t="shared" si="9"/>
        <v>0.53</v>
      </c>
      <c r="N95" s="418">
        <f t="shared" si="9"/>
        <v>110000</v>
      </c>
      <c r="O95" s="418">
        <f t="shared" si="9"/>
        <v>115000</v>
      </c>
      <c r="P95" s="418">
        <f t="shared" si="9"/>
        <v>120000</v>
      </c>
      <c r="Q95" s="418">
        <f t="shared" si="9"/>
        <v>274963</v>
      </c>
      <c r="R95" s="418">
        <f t="shared" si="9"/>
        <v>85615</v>
      </c>
      <c r="S95" s="418">
        <f t="shared" si="9"/>
        <v>70615</v>
      </c>
      <c r="T95" s="418">
        <f t="shared" si="9"/>
        <v>67271</v>
      </c>
      <c r="U95" s="418">
        <f t="shared" si="9"/>
        <v>51462</v>
      </c>
      <c r="V95" s="418">
        <f t="shared" si="9"/>
        <v>0</v>
      </c>
      <c r="W95" s="418">
        <f t="shared" si="9"/>
        <v>0</v>
      </c>
      <c r="X95" s="418">
        <f t="shared" si="9"/>
        <v>0</v>
      </c>
      <c r="Y95" s="418">
        <f t="shared" si="9"/>
        <v>1927</v>
      </c>
      <c r="Z95" s="376">
        <f t="shared" si="9"/>
        <v>0</v>
      </c>
      <c r="AA95" s="376">
        <f t="shared" si="9"/>
        <v>0</v>
      </c>
      <c r="AB95" s="376">
        <f t="shared" si="9"/>
        <v>0</v>
      </c>
      <c r="AC95" s="376">
        <f t="shared" si="9"/>
        <v>0</v>
      </c>
      <c r="AD95" s="633"/>
      <c r="AF95" s="172"/>
      <c r="AG95" s="172"/>
      <c r="AH95" s="172"/>
      <c r="AI95" s="172"/>
    </row>
    <row r="96" spans="1:35" ht="15" customHeight="1" x14ac:dyDescent="0.2">
      <c r="A96" s="883" t="s">
        <v>584</v>
      </c>
      <c r="B96" s="884"/>
      <c r="C96" s="884"/>
      <c r="D96" s="884"/>
      <c r="E96" s="885"/>
      <c r="F96" s="422"/>
      <c r="G96" s="416" t="s">
        <v>585</v>
      </c>
      <c r="H96" s="423"/>
      <c r="I96" s="424"/>
      <c r="J96" s="424">
        <f>J105</f>
        <v>1907</v>
      </c>
      <c r="K96" s="419">
        <f>K105+K110</f>
        <v>162300</v>
      </c>
      <c r="L96" s="419">
        <f t="shared" ref="L96:Y96" si="10">L105+L110</f>
        <v>0</v>
      </c>
      <c r="M96" s="419">
        <f t="shared" si="10"/>
        <v>0</v>
      </c>
      <c r="N96" s="419">
        <f t="shared" si="10"/>
        <v>0</v>
      </c>
      <c r="O96" s="419">
        <f t="shared" si="10"/>
        <v>0</v>
      </c>
      <c r="P96" s="419">
        <f t="shared" si="10"/>
        <v>0</v>
      </c>
      <c r="Q96" s="419">
        <f t="shared" si="10"/>
        <v>162300</v>
      </c>
      <c r="R96" s="419">
        <f t="shared" si="10"/>
        <v>40615</v>
      </c>
      <c r="S96" s="419">
        <f t="shared" si="10"/>
        <v>40615</v>
      </c>
      <c r="T96" s="419">
        <f t="shared" si="10"/>
        <v>42271</v>
      </c>
      <c r="U96" s="419">
        <f t="shared" si="10"/>
        <v>38799</v>
      </c>
      <c r="V96" s="419">
        <f t="shared" si="10"/>
        <v>0</v>
      </c>
      <c r="W96" s="419">
        <f t="shared" si="10"/>
        <v>0</v>
      </c>
      <c r="X96" s="419">
        <f t="shared" si="10"/>
        <v>0</v>
      </c>
      <c r="Y96" s="419">
        <f t="shared" si="10"/>
        <v>1927</v>
      </c>
      <c r="Z96" s="387">
        <f t="shared" ref="Z96:AC96" si="11">Z105</f>
        <v>0</v>
      </c>
      <c r="AA96" s="387">
        <f t="shared" si="11"/>
        <v>0</v>
      </c>
      <c r="AB96" s="387">
        <f t="shared" si="11"/>
        <v>0</v>
      </c>
      <c r="AC96" s="387">
        <f t="shared" si="11"/>
        <v>0</v>
      </c>
    </row>
    <row r="97" spans="1:35" ht="12.75" hidden="1" x14ac:dyDescent="0.2">
      <c r="A97" s="168" t="s">
        <v>586</v>
      </c>
      <c r="B97" s="172"/>
      <c r="C97" s="159"/>
      <c r="D97" s="172"/>
      <c r="E97" s="160"/>
      <c r="F97" s="337"/>
      <c r="G97" s="191" t="s">
        <v>587</v>
      </c>
      <c r="H97" s="185"/>
      <c r="I97" s="261"/>
      <c r="J97" s="261"/>
      <c r="K97" s="368"/>
      <c r="L97" s="368"/>
      <c r="M97" s="368"/>
      <c r="N97" s="368"/>
      <c r="O97" s="368"/>
      <c r="P97" s="368"/>
      <c r="Q97" s="368"/>
      <c r="R97" s="356"/>
      <c r="S97" s="356"/>
      <c r="T97" s="356"/>
      <c r="U97" s="356"/>
      <c r="V97" s="356"/>
      <c r="W97" s="356"/>
      <c r="X97" s="356"/>
      <c r="Y97" s="368"/>
      <c r="Z97" s="356"/>
      <c r="AA97" s="356"/>
      <c r="AB97" s="356"/>
      <c r="AC97" s="356"/>
      <c r="AD97" s="154"/>
      <c r="AF97" s="154"/>
      <c r="AG97" s="154"/>
      <c r="AH97" s="154"/>
      <c r="AI97" s="154"/>
    </row>
    <row r="98" spans="1:35" ht="12.75" hidden="1" x14ac:dyDescent="0.2">
      <c r="A98" s="168" t="s">
        <v>588</v>
      </c>
      <c r="B98" s="172"/>
      <c r="C98" s="159"/>
      <c r="D98" s="172"/>
      <c r="E98" s="160"/>
      <c r="F98" s="337"/>
      <c r="G98" s="191"/>
      <c r="H98" s="185"/>
      <c r="I98" s="261"/>
      <c r="J98" s="261"/>
      <c r="K98" s="368"/>
      <c r="L98" s="368"/>
      <c r="M98" s="368"/>
      <c r="N98" s="368"/>
      <c r="O98" s="368"/>
      <c r="P98" s="368"/>
      <c r="Q98" s="368"/>
      <c r="R98" s="356"/>
      <c r="S98" s="356"/>
      <c r="T98" s="356"/>
      <c r="U98" s="356"/>
      <c r="V98" s="356"/>
      <c r="W98" s="356"/>
      <c r="X98" s="356"/>
      <c r="Y98" s="368"/>
      <c r="Z98" s="356"/>
      <c r="AA98" s="356"/>
      <c r="AB98" s="356"/>
      <c r="AC98" s="356"/>
      <c r="AD98" s="154"/>
      <c r="AF98" s="154"/>
      <c r="AG98" s="154"/>
      <c r="AH98" s="154"/>
      <c r="AI98" s="154"/>
    </row>
    <row r="99" spans="1:35" ht="12.75" hidden="1" x14ac:dyDescent="0.2">
      <c r="A99" s="168" t="s">
        <v>589</v>
      </c>
      <c r="B99" s="172"/>
      <c r="C99" s="159"/>
      <c r="D99" s="172"/>
      <c r="E99" s="160"/>
      <c r="F99" s="337"/>
      <c r="G99" s="191" t="s">
        <v>590</v>
      </c>
      <c r="H99" s="185"/>
      <c r="I99" s="261"/>
      <c r="J99" s="261"/>
      <c r="K99" s="368"/>
      <c r="L99" s="368"/>
      <c r="M99" s="368"/>
      <c r="N99" s="368"/>
      <c r="O99" s="368"/>
      <c r="P99" s="368"/>
      <c r="Q99" s="368"/>
      <c r="R99" s="356"/>
      <c r="S99" s="356"/>
      <c r="T99" s="356"/>
      <c r="U99" s="356"/>
      <c r="V99" s="356"/>
      <c r="W99" s="356"/>
      <c r="X99" s="356"/>
      <c r="Y99" s="368"/>
      <c r="Z99" s="356"/>
      <c r="AA99" s="356"/>
      <c r="AB99" s="356"/>
      <c r="AC99" s="356"/>
      <c r="AD99" s="154"/>
      <c r="AF99" s="154"/>
      <c r="AG99" s="154"/>
      <c r="AH99" s="154"/>
      <c r="AI99" s="154"/>
    </row>
    <row r="100" spans="1:35" ht="12.75" hidden="1" x14ac:dyDescent="0.2">
      <c r="A100" s="168" t="s">
        <v>591</v>
      </c>
      <c r="B100" s="172"/>
      <c r="C100" s="159"/>
      <c r="D100" s="172"/>
      <c r="E100" s="160"/>
      <c r="F100" s="337"/>
      <c r="G100" s="191"/>
      <c r="H100" s="185"/>
      <c r="I100" s="261"/>
      <c r="J100" s="261"/>
      <c r="K100" s="368"/>
      <c r="L100" s="368"/>
      <c r="M100" s="368"/>
      <c r="N100" s="368"/>
      <c r="O100" s="368"/>
      <c r="P100" s="368"/>
      <c r="Q100" s="368"/>
      <c r="R100" s="356"/>
      <c r="S100" s="356"/>
      <c r="T100" s="356"/>
      <c r="U100" s="356"/>
      <c r="V100" s="356"/>
      <c r="W100" s="356"/>
      <c r="X100" s="356"/>
      <c r="Y100" s="368"/>
      <c r="Z100" s="356"/>
      <c r="AA100" s="356"/>
      <c r="AB100" s="356"/>
      <c r="AC100" s="356"/>
      <c r="AD100" s="154"/>
      <c r="AF100" s="154"/>
      <c r="AG100" s="154"/>
      <c r="AH100" s="154"/>
      <c r="AI100" s="154"/>
    </row>
    <row r="101" spans="1:35" ht="12.75" hidden="1" x14ac:dyDescent="0.2">
      <c r="A101" s="168" t="s">
        <v>592</v>
      </c>
      <c r="B101" s="172"/>
      <c r="C101" s="159"/>
      <c r="D101" s="159"/>
      <c r="E101" s="160"/>
      <c r="F101" s="337"/>
      <c r="G101" s="191" t="s">
        <v>593</v>
      </c>
      <c r="H101" s="185"/>
      <c r="I101" s="261"/>
      <c r="J101" s="261"/>
      <c r="K101" s="368"/>
      <c r="L101" s="368"/>
      <c r="M101" s="368"/>
      <c r="N101" s="368"/>
      <c r="O101" s="368"/>
      <c r="P101" s="368"/>
      <c r="Q101" s="368"/>
      <c r="R101" s="356"/>
      <c r="S101" s="356"/>
      <c r="T101" s="356"/>
      <c r="U101" s="356"/>
      <c r="V101" s="356"/>
      <c r="W101" s="356"/>
      <c r="X101" s="356"/>
      <c r="Y101" s="368"/>
      <c r="Z101" s="356"/>
      <c r="AA101" s="356"/>
      <c r="AB101" s="356"/>
      <c r="AC101" s="356"/>
      <c r="AD101" s="154"/>
      <c r="AF101" s="154"/>
      <c r="AG101" s="154"/>
      <c r="AH101" s="154"/>
      <c r="AI101" s="154"/>
    </row>
    <row r="102" spans="1:35" ht="12.75" hidden="1" x14ac:dyDescent="0.2">
      <c r="A102" s="168" t="s">
        <v>594</v>
      </c>
      <c r="B102" s="172"/>
      <c r="C102" s="159"/>
      <c r="D102" s="159"/>
      <c r="E102" s="160"/>
      <c r="F102" s="337"/>
      <c r="G102" s="191" t="s">
        <v>595</v>
      </c>
      <c r="H102" s="185"/>
      <c r="I102" s="261"/>
      <c r="J102" s="261"/>
      <c r="K102" s="368"/>
      <c r="L102" s="368"/>
      <c r="M102" s="368"/>
      <c r="N102" s="368"/>
      <c r="O102" s="368"/>
      <c r="P102" s="368"/>
      <c r="Q102" s="368"/>
      <c r="R102" s="356"/>
      <c r="S102" s="356"/>
      <c r="T102" s="356"/>
      <c r="U102" s="356"/>
      <c r="V102" s="356"/>
      <c r="W102" s="356"/>
      <c r="X102" s="356"/>
      <c r="Y102" s="368"/>
      <c r="Z102" s="356"/>
      <c r="AA102" s="356"/>
      <c r="AB102" s="356"/>
      <c r="AC102" s="356"/>
      <c r="AD102" s="154"/>
      <c r="AF102" s="154"/>
      <c r="AG102" s="154"/>
      <c r="AH102" s="154"/>
      <c r="AI102" s="154"/>
    </row>
    <row r="103" spans="1:35" ht="12.75" hidden="1" x14ac:dyDescent="0.2">
      <c r="A103" s="168" t="s">
        <v>596</v>
      </c>
      <c r="B103" s="172"/>
      <c r="C103" s="159"/>
      <c r="D103" s="159"/>
      <c r="E103" s="160"/>
      <c r="F103" s="337"/>
      <c r="G103" s="191"/>
      <c r="H103" s="185"/>
      <c r="I103" s="261"/>
      <c r="J103" s="261"/>
      <c r="K103" s="368"/>
      <c r="L103" s="368"/>
      <c r="M103" s="368"/>
      <c r="N103" s="368"/>
      <c r="O103" s="368"/>
      <c r="P103" s="368"/>
      <c r="Q103" s="368"/>
      <c r="R103" s="356"/>
      <c r="S103" s="356"/>
      <c r="T103" s="356"/>
      <c r="U103" s="356"/>
      <c r="V103" s="356"/>
      <c r="W103" s="356"/>
      <c r="X103" s="356"/>
      <c r="Y103" s="368"/>
      <c r="Z103" s="356"/>
      <c r="AA103" s="356"/>
      <c r="AB103" s="356"/>
      <c r="AC103" s="356"/>
      <c r="AD103" s="154"/>
      <c r="AF103" s="154"/>
      <c r="AG103" s="154"/>
      <c r="AH103" s="154"/>
      <c r="AI103" s="154"/>
    </row>
    <row r="104" spans="1:35" ht="12.75" hidden="1" x14ac:dyDescent="0.2">
      <c r="A104" s="168" t="s">
        <v>597</v>
      </c>
      <c r="B104" s="172"/>
      <c r="C104" s="159"/>
      <c r="D104" s="159"/>
      <c r="E104" s="160"/>
      <c r="F104" s="337"/>
      <c r="G104" s="191"/>
      <c r="H104" s="185"/>
      <c r="I104" s="261"/>
      <c r="J104" s="261"/>
      <c r="K104" s="368"/>
      <c r="L104" s="368"/>
      <c r="M104" s="368"/>
      <c r="N104" s="368"/>
      <c r="O104" s="368"/>
      <c r="P104" s="368"/>
      <c r="Q104" s="368"/>
      <c r="R104" s="356"/>
      <c r="S104" s="356"/>
      <c r="T104" s="356"/>
      <c r="U104" s="356"/>
      <c r="V104" s="356"/>
      <c r="W104" s="356"/>
      <c r="X104" s="356"/>
      <c r="Y104" s="368"/>
      <c r="Z104" s="356"/>
      <c r="AA104" s="356"/>
      <c r="AB104" s="356"/>
      <c r="AC104" s="356"/>
      <c r="AD104" s="154"/>
      <c r="AF104" s="154"/>
      <c r="AG104" s="154"/>
      <c r="AH104" s="154"/>
      <c r="AI104" s="154"/>
    </row>
    <row r="105" spans="1:35" ht="34.5" customHeight="1" x14ac:dyDescent="0.2">
      <c r="A105" s="880" t="s">
        <v>598</v>
      </c>
      <c r="B105" s="881"/>
      <c r="C105" s="881"/>
      <c r="D105" s="881"/>
      <c r="E105" s="882"/>
      <c r="F105" s="337"/>
      <c r="G105" s="191" t="s">
        <v>599</v>
      </c>
      <c r="H105" s="185"/>
      <c r="I105" s="261"/>
      <c r="J105" s="261">
        <v>1907</v>
      </c>
      <c r="K105" s="368">
        <f>'F16'!L108</f>
        <v>0</v>
      </c>
      <c r="L105" s="368"/>
      <c r="M105" s="368"/>
      <c r="N105" s="368"/>
      <c r="O105" s="368"/>
      <c r="P105" s="368"/>
      <c r="Q105" s="368">
        <f>R105+S105+T105+U105</f>
        <v>0</v>
      </c>
      <c r="R105" s="356">
        <v>0</v>
      </c>
      <c r="S105" s="356">
        <v>0</v>
      </c>
      <c r="T105" s="356">
        <v>0</v>
      </c>
      <c r="U105" s="356">
        <v>0</v>
      </c>
      <c r="V105" s="356"/>
      <c r="W105" s="356"/>
      <c r="X105" s="356"/>
      <c r="Y105" s="368">
        <v>0</v>
      </c>
      <c r="Z105" s="356">
        <v>0</v>
      </c>
      <c r="AA105" s="356">
        <v>0</v>
      </c>
      <c r="AB105" s="356">
        <v>0</v>
      </c>
      <c r="AC105" s="356">
        <v>0</v>
      </c>
      <c r="AD105" s="154"/>
      <c r="AF105" s="154"/>
      <c r="AG105" s="154"/>
      <c r="AH105" s="154"/>
      <c r="AI105" s="154"/>
    </row>
    <row r="106" spans="1:35" ht="12.75" hidden="1" x14ac:dyDescent="0.2">
      <c r="A106" s="346" t="s">
        <v>600</v>
      </c>
      <c r="B106" s="265"/>
      <c r="C106" s="185"/>
      <c r="D106" s="185"/>
      <c r="E106" s="186"/>
      <c r="F106" s="337"/>
      <c r="G106" s="191" t="s">
        <v>601</v>
      </c>
      <c r="H106" s="185"/>
      <c r="I106" s="261"/>
      <c r="J106" s="261"/>
      <c r="K106" s="368"/>
      <c r="L106" s="368"/>
      <c r="M106" s="368"/>
      <c r="N106" s="368"/>
      <c r="O106" s="368"/>
      <c r="P106" s="368"/>
      <c r="Q106" s="368">
        <f t="shared" ref="Q106:Q113" si="12">R106+S106+T106+U106</f>
        <v>0</v>
      </c>
      <c r="R106" s="356"/>
      <c r="S106" s="356"/>
      <c r="T106" s="356"/>
      <c r="U106" s="356"/>
      <c r="V106" s="356"/>
      <c r="W106" s="356"/>
      <c r="X106" s="356"/>
      <c r="Y106" s="368"/>
      <c r="Z106" s="356"/>
      <c r="AA106" s="356"/>
      <c r="AB106" s="356"/>
      <c r="AC106" s="356"/>
      <c r="AD106" s="154"/>
      <c r="AF106" s="154"/>
      <c r="AG106" s="154"/>
      <c r="AH106" s="154"/>
      <c r="AI106" s="154"/>
    </row>
    <row r="107" spans="1:35" ht="12.75" hidden="1" x14ac:dyDescent="0.2">
      <c r="A107" s="346" t="s">
        <v>602</v>
      </c>
      <c r="B107" s="265"/>
      <c r="C107" s="185"/>
      <c r="D107" s="185"/>
      <c r="E107" s="186"/>
      <c r="F107" s="337"/>
      <c r="G107" s="191"/>
      <c r="H107" s="185"/>
      <c r="I107" s="261"/>
      <c r="J107" s="261"/>
      <c r="K107" s="368"/>
      <c r="L107" s="368"/>
      <c r="M107" s="368"/>
      <c r="N107" s="368"/>
      <c r="O107" s="368"/>
      <c r="P107" s="368"/>
      <c r="Q107" s="368">
        <f t="shared" si="12"/>
        <v>0</v>
      </c>
      <c r="R107" s="356"/>
      <c r="S107" s="356"/>
      <c r="T107" s="356"/>
      <c r="U107" s="356"/>
      <c r="V107" s="356"/>
      <c r="W107" s="356"/>
      <c r="X107" s="356"/>
      <c r="Y107" s="368"/>
      <c r="Z107" s="356"/>
      <c r="AA107" s="356"/>
      <c r="AB107" s="356"/>
      <c r="AC107" s="356"/>
      <c r="AD107" s="154"/>
      <c r="AF107" s="154"/>
      <c r="AG107" s="154"/>
      <c r="AH107" s="154"/>
      <c r="AI107" s="154"/>
    </row>
    <row r="108" spans="1:35" ht="12.75" hidden="1" x14ac:dyDescent="0.2">
      <c r="A108" s="346" t="s">
        <v>603</v>
      </c>
      <c r="B108" s="265"/>
      <c r="C108" s="185"/>
      <c r="D108" s="185"/>
      <c r="E108" s="186"/>
      <c r="F108" s="337"/>
      <c r="G108" s="191" t="s">
        <v>604</v>
      </c>
      <c r="H108" s="185"/>
      <c r="I108" s="261"/>
      <c r="J108" s="261"/>
      <c r="K108" s="368"/>
      <c r="L108" s="368"/>
      <c r="M108" s="368"/>
      <c r="N108" s="368"/>
      <c r="O108" s="368"/>
      <c r="P108" s="368"/>
      <c r="Q108" s="368">
        <f t="shared" si="12"/>
        <v>0</v>
      </c>
      <c r="R108" s="356"/>
      <c r="S108" s="356"/>
      <c r="T108" s="356"/>
      <c r="U108" s="356"/>
      <c r="V108" s="356"/>
      <c r="W108" s="356"/>
      <c r="X108" s="356"/>
      <c r="Y108" s="368"/>
      <c r="Z108" s="356"/>
      <c r="AA108" s="356"/>
      <c r="AB108" s="356"/>
      <c r="AC108" s="356"/>
      <c r="AD108" s="154"/>
      <c r="AF108" s="154"/>
      <c r="AG108" s="154"/>
      <c r="AH108" s="154"/>
      <c r="AI108" s="154"/>
    </row>
    <row r="109" spans="1:35" ht="12.75" hidden="1" x14ac:dyDescent="0.2">
      <c r="A109" s="346" t="s">
        <v>605</v>
      </c>
      <c r="B109" s="265"/>
      <c r="C109" s="185"/>
      <c r="D109" s="185"/>
      <c r="E109" s="186"/>
      <c r="F109" s="337"/>
      <c r="G109" s="191" t="s">
        <v>606</v>
      </c>
      <c r="H109" s="185"/>
      <c r="I109" s="261"/>
      <c r="J109" s="261"/>
      <c r="K109" s="368"/>
      <c r="L109" s="368"/>
      <c r="M109" s="368"/>
      <c r="N109" s="368"/>
      <c r="O109" s="368"/>
      <c r="P109" s="368"/>
      <c r="Q109" s="368">
        <f t="shared" si="12"/>
        <v>0</v>
      </c>
      <c r="R109" s="356"/>
      <c r="S109" s="356"/>
      <c r="T109" s="356"/>
      <c r="U109" s="356"/>
      <c r="V109" s="356"/>
      <c r="W109" s="356"/>
      <c r="X109" s="356"/>
      <c r="Y109" s="368"/>
      <c r="Z109" s="356"/>
      <c r="AA109" s="356"/>
      <c r="AB109" s="356"/>
      <c r="AC109" s="356"/>
      <c r="AD109" s="154"/>
      <c r="AF109" s="154"/>
      <c r="AG109" s="154"/>
      <c r="AH109" s="154"/>
      <c r="AI109" s="154"/>
    </row>
    <row r="110" spans="1:35" ht="24" customHeight="1" x14ac:dyDescent="0.2">
      <c r="A110" s="843" t="s">
        <v>858</v>
      </c>
      <c r="B110" s="843"/>
      <c r="C110" s="843"/>
      <c r="D110" s="843"/>
      <c r="E110" s="843"/>
      <c r="F110" s="422"/>
      <c r="G110" s="416" t="s">
        <v>862</v>
      </c>
      <c r="H110" s="423"/>
      <c r="I110" s="424"/>
      <c r="J110" s="424"/>
      <c r="K110" s="419">
        <f>K111+K112+K113</f>
        <v>162300</v>
      </c>
      <c r="L110" s="419">
        <f t="shared" ref="L110:Y110" si="13">L111+L112+L113</f>
        <v>0</v>
      </c>
      <c r="M110" s="419">
        <f t="shared" si="13"/>
        <v>0</v>
      </c>
      <c r="N110" s="419">
        <f t="shared" si="13"/>
        <v>0</v>
      </c>
      <c r="O110" s="419">
        <f t="shared" si="13"/>
        <v>0</v>
      </c>
      <c r="P110" s="419">
        <f t="shared" si="13"/>
        <v>0</v>
      </c>
      <c r="Q110" s="425">
        <f t="shared" si="12"/>
        <v>162300</v>
      </c>
      <c r="R110" s="419">
        <f t="shared" si="13"/>
        <v>40615</v>
      </c>
      <c r="S110" s="419">
        <f t="shared" si="13"/>
        <v>40615</v>
      </c>
      <c r="T110" s="419">
        <f t="shared" si="13"/>
        <v>42271</v>
      </c>
      <c r="U110" s="419">
        <f t="shared" si="13"/>
        <v>38799</v>
      </c>
      <c r="V110" s="419">
        <f t="shared" si="13"/>
        <v>0</v>
      </c>
      <c r="W110" s="419">
        <f t="shared" si="13"/>
        <v>0</v>
      </c>
      <c r="X110" s="419">
        <f t="shared" si="13"/>
        <v>0</v>
      </c>
      <c r="Y110" s="419">
        <f t="shared" si="13"/>
        <v>1927</v>
      </c>
      <c r="Z110" s="356"/>
      <c r="AA110" s="356"/>
      <c r="AB110" s="356"/>
      <c r="AC110" s="356"/>
      <c r="AD110" s="154"/>
      <c r="AF110" s="154"/>
      <c r="AG110" s="154"/>
      <c r="AH110" s="154"/>
      <c r="AI110" s="154"/>
    </row>
    <row r="111" spans="1:35" ht="12.75" x14ac:dyDescent="0.2">
      <c r="A111" s="844" t="s">
        <v>859</v>
      </c>
      <c r="B111" s="844"/>
      <c r="C111" s="844"/>
      <c r="D111" s="844"/>
      <c r="E111" s="844"/>
      <c r="F111" s="337"/>
      <c r="G111" s="191" t="s">
        <v>863</v>
      </c>
      <c r="H111" s="185"/>
      <c r="I111" s="261"/>
      <c r="J111" s="261"/>
      <c r="K111" s="368">
        <f>K683</f>
        <v>137667</v>
      </c>
      <c r="L111" s="368"/>
      <c r="M111" s="368"/>
      <c r="N111" s="368"/>
      <c r="O111" s="368"/>
      <c r="P111" s="368"/>
      <c r="Q111" s="368">
        <f t="shared" si="12"/>
        <v>137667</v>
      </c>
      <c r="R111" s="356">
        <v>33615</v>
      </c>
      <c r="S111" s="356">
        <v>33615</v>
      </c>
      <c r="T111" s="356">
        <v>35271</v>
      </c>
      <c r="U111" s="356">
        <f>K111-R111-S111-T111</f>
        <v>35166</v>
      </c>
      <c r="V111" s="356"/>
      <c r="W111" s="356"/>
      <c r="X111" s="356"/>
      <c r="Y111" s="368">
        <f>1619</f>
        <v>1619</v>
      </c>
      <c r="Z111" s="356"/>
      <c r="AA111" s="356"/>
      <c r="AB111" s="356"/>
      <c r="AC111" s="356"/>
      <c r="AD111" s="154"/>
      <c r="AF111" s="154"/>
      <c r="AG111" s="154"/>
      <c r="AH111" s="154"/>
      <c r="AI111" s="154"/>
    </row>
    <row r="112" spans="1:35" ht="12.75" x14ac:dyDescent="0.2">
      <c r="A112" s="844" t="s">
        <v>860</v>
      </c>
      <c r="B112" s="844"/>
      <c r="C112" s="844"/>
      <c r="D112" s="844"/>
      <c r="E112" s="844"/>
      <c r="F112" s="337"/>
      <c r="G112" s="191" t="s">
        <v>864</v>
      </c>
      <c r="H112" s="185"/>
      <c r="I112" s="261"/>
      <c r="J112" s="261"/>
      <c r="K112" s="368">
        <f>'F16'!K115</f>
        <v>0</v>
      </c>
      <c r="L112" s="368"/>
      <c r="M112" s="368"/>
      <c r="N112" s="368"/>
      <c r="O112" s="368"/>
      <c r="P112" s="368"/>
      <c r="Q112" s="368">
        <f t="shared" si="12"/>
        <v>0</v>
      </c>
      <c r="R112" s="356"/>
      <c r="S112" s="356"/>
      <c r="T112" s="356">
        <v>0</v>
      </c>
      <c r="U112" s="356">
        <f t="shared" ref="U112:U113" si="14">K112-R112-S112-T112</f>
        <v>0</v>
      </c>
      <c r="V112" s="356"/>
      <c r="W112" s="356"/>
      <c r="X112" s="356"/>
      <c r="Y112" s="368">
        <f>0</f>
        <v>0</v>
      </c>
      <c r="Z112" s="356"/>
      <c r="AA112" s="356"/>
      <c r="AB112" s="356"/>
      <c r="AC112" s="356"/>
      <c r="AD112" s="154"/>
      <c r="AF112" s="154"/>
      <c r="AG112" s="154"/>
      <c r="AH112" s="154"/>
      <c r="AI112" s="154"/>
    </row>
    <row r="113" spans="1:35" ht="12.75" x14ac:dyDescent="0.2">
      <c r="A113" s="844" t="s">
        <v>861</v>
      </c>
      <c r="B113" s="844"/>
      <c r="C113" s="844"/>
      <c r="D113" s="844"/>
      <c r="E113" s="844"/>
      <c r="F113" s="337"/>
      <c r="G113" s="191" t="s">
        <v>972</v>
      </c>
      <c r="H113" s="185"/>
      <c r="I113" s="261"/>
      <c r="J113" s="261"/>
      <c r="K113" s="368">
        <f>K687</f>
        <v>24633</v>
      </c>
      <c r="L113" s="368"/>
      <c r="M113" s="368"/>
      <c r="N113" s="368"/>
      <c r="O113" s="368"/>
      <c r="P113" s="368"/>
      <c r="Q113" s="368">
        <f t="shared" si="12"/>
        <v>24633</v>
      </c>
      <c r="R113" s="356">
        <v>7000</v>
      </c>
      <c r="S113" s="356">
        <v>7000</v>
      </c>
      <c r="T113" s="356">
        <v>7000</v>
      </c>
      <c r="U113" s="356">
        <f t="shared" si="14"/>
        <v>3633</v>
      </c>
      <c r="V113" s="356"/>
      <c r="W113" s="356"/>
      <c r="X113" s="356"/>
      <c r="Y113" s="368">
        <f>308</f>
        <v>308</v>
      </c>
      <c r="Z113" s="356"/>
      <c r="AA113" s="356"/>
      <c r="AB113" s="356"/>
      <c r="AC113" s="356"/>
      <c r="AD113" s="154"/>
      <c r="AF113" s="154"/>
      <c r="AG113" s="154"/>
      <c r="AH113" s="154"/>
      <c r="AI113" s="154"/>
    </row>
    <row r="114" spans="1:35" ht="12.75" x14ac:dyDescent="0.2">
      <c r="A114" s="466"/>
      <c r="B114" s="448"/>
      <c r="C114" s="446"/>
      <c r="D114" s="448" t="s">
        <v>607</v>
      </c>
      <c r="E114" s="439"/>
      <c r="F114" s="422"/>
      <c r="G114" s="415" t="s">
        <v>608</v>
      </c>
      <c r="H114" s="416">
        <f>H115</f>
        <v>0</v>
      </c>
      <c r="I114" s="417">
        <f t="shared" ref="I114:AC114" si="15">I115</f>
        <v>163036</v>
      </c>
      <c r="J114" s="417">
        <f t="shared" si="15"/>
        <v>95173</v>
      </c>
      <c r="K114" s="418">
        <f t="shared" si="15"/>
        <v>87000</v>
      </c>
      <c r="L114" s="418">
        <f t="shared" si="15"/>
        <v>424742232.16400003</v>
      </c>
      <c r="M114" s="418">
        <f t="shared" si="15"/>
        <v>0.53</v>
      </c>
      <c r="N114" s="418">
        <f t="shared" si="15"/>
        <v>110000</v>
      </c>
      <c r="O114" s="418">
        <f t="shared" si="15"/>
        <v>115000</v>
      </c>
      <c r="P114" s="418">
        <f t="shared" si="15"/>
        <v>120000</v>
      </c>
      <c r="Q114" s="418">
        <f t="shared" si="15"/>
        <v>87000</v>
      </c>
      <c r="R114" s="418">
        <f t="shared" si="15"/>
        <v>40000</v>
      </c>
      <c r="S114" s="418">
        <f t="shared" si="15"/>
        <v>20000</v>
      </c>
      <c r="T114" s="418">
        <f t="shared" si="15"/>
        <v>15000</v>
      </c>
      <c r="U114" s="418">
        <f t="shared" si="15"/>
        <v>12000</v>
      </c>
      <c r="V114" s="418">
        <f t="shared" si="15"/>
        <v>0</v>
      </c>
      <c r="W114" s="418">
        <f t="shared" si="15"/>
        <v>0</v>
      </c>
      <c r="X114" s="418">
        <f t="shared" si="15"/>
        <v>0</v>
      </c>
      <c r="Y114" s="418">
        <f t="shared" si="15"/>
        <v>0</v>
      </c>
      <c r="Z114" s="376">
        <f t="shared" si="15"/>
        <v>0</v>
      </c>
      <c r="AA114" s="376">
        <f t="shared" si="15"/>
        <v>0</v>
      </c>
      <c r="AB114" s="376">
        <f t="shared" si="15"/>
        <v>0</v>
      </c>
      <c r="AC114" s="376">
        <f t="shared" si="15"/>
        <v>0</v>
      </c>
      <c r="AD114" s="154"/>
      <c r="AF114" s="154"/>
      <c r="AG114" s="154"/>
      <c r="AH114" s="154"/>
      <c r="AI114" s="154"/>
    </row>
    <row r="115" spans="1:35" ht="12.75" x14ac:dyDescent="0.2">
      <c r="A115" s="197" t="s">
        <v>339</v>
      </c>
      <c r="B115" s="188"/>
      <c r="C115" s="198"/>
      <c r="D115" s="198"/>
      <c r="E115" s="199"/>
      <c r="F115" s="337"/>
      <c r="G115" s="191" t="s">
        <v>340</v>
      </c>
      <c r="H115" s="185"/>
      <c r="I115" s="261">
        <v>163036</v>
      </c>
      <c r="J115" s="261">
        <v>95173</v>
      </c>
      <c r="K115" s="368">
        <f>'F16'!K118</f>
        <v>87000</v>
      </c>
      <c r="L115" s="368">
        <f>L163-L80-L57</f>
        <v>424742232.16400003</v>
      </c>
      <c r="M115" s="387">
        <f t="shared" si="7"/>
        <v>0.53</v>
      </c>
      <c r="N115" s="368">
        <v>110000</v>
      </c>
      <c r="O115" s="368">
        <v>115000</v>
      </c>
      <c r="P115" s="368">
        <v>120000</v>
      </c>
      <c r="Q115" s="639">
        <f>R115+S115+T115+U115</f>
        <v>87000</v>
      </c>
      <c r="R115" s="356">
        <v>40000</v>
      </c>
      <c r="S115" s="356">
        <v>20000</v>
      </c>
      <c r="T115" s="356">
        <v>15000</v>
      </c>
      <c r="U115" s="356">
        <f>K115-R115-S115-T115</f>
        <v>12000</v>
      </c>
      <c r="V115" s="356"/>
      <c r="W115" s="356"/>
      <c r="X115" s="356"/>
      <c r="Y115" s="368">
        <v>0</v>
      </c>
      <c r="Z115" s="356">
        <v>0</v>
      </c>
      <c r="AA115" s="356">
        <v>0</v>
      </c>
      <c r="AB115" s="356">
        <v>0</v>
      </c>
      <c r="AC115" s="356">
        <v>0</v>
      </c>
      <c r="AD115" s="154"/>
      <c r="AF115" s="154"/>
      <c r="AG115" s="154"/>
      <c r="AH115" s="154"/>
      <c r="AI115" s="154"/>
    </row>
    <row r="116" spans="1:35" ht="24" customHeight="1" x14ac:dyDescent="0.2">
      <c r="A116" s="845" t="s">
        <v>609</v>
      </c>
      <c r="B116" s="846"/>
      <c r="C116" s="846"/>
      <c r="D116" s="846"/>
      <c r="E116" s="847"/>
      <c r="F116" s="848"/>
      <c r="G116" s="848" t="s">
        <v>611</v>
      </c>
      <c r="H116" s="185"/>
      <c r="I116" s="261"/>
      <c r="J116" s="261"/>
      <c r="K116" s="841">
        <v>0</v>
      </c>
      <c r="L116" s="368"/>
      <c r="M116" s="387"/>
      <c r="N116" s="368"/>
      <c r="O116" s="368"/>
      <c r="P116" s="640"/>
      <c r="Q116" s="639"/>
      <c r="R116" s="896">
        <v>0</v>
      </c>
      <c r="S116" s="841">
        <v>0</v>
      </c>
      <c r="T116" s="841">
        <v>0</v>
      </c>
      <c r="U116" s="841">
        <v>0</v>
      </c>
      <c r="V116" s="841">
        <v>0</v>
      </c>
      <c r="W116" s="841">
        <v>0</v>
      </c>
      <c r="X116" s="841">
        <v>0</v>
      </c>
      <c r="Y116" s="886">
        <v>0</v>
      </c>
      <c r="Z116" s="841">
        <v>0</v>
      </c>
      <c r="AA116" s="841">
        <v>0</v>
      </c>
      <c r="AB116" s="841">
        <v>0</v>
      </c>
      <c r="AC116" s="841">
        <v>0</v>
      </c>
      <c r="AD116" s="154"/>
      <c r="AF116" s="154"/>
      <c r="AG116" s="154"/>
      <c r="AH116" s="154"/>
      <c r="AI116" s="154"/>
    </row>
    <row r="117" spans="1:35" ht="12.75" x14ac:dyDescent="0.2">
      <c r="A117" s="168" t="s">
        <v>610</v>
      </c>
      <c r="B117" s="159"/>
      <c r="C117" s="164"/>
      <c r="D117" s="164"/>
      <c r="E117" s="173"/>
      <c r="F117" s="849"/>
      <c r="G117" s="849"/>
      <c r="H117" s="185"/>
      <c r="I117" s="261"/>
      <c r="J117" s="261"/>
      <c r="K117" s="842"/>
      <c r="L117" s="368">
        <v>0</v>
      </c>
      <c r="M117" s="368">
        <v>0</v>
      </c>
      <c r="N117" s="368">
        <v>0</v>
      </c>
      <c r="O117" s="368">
        <v>0</v>
      </c>
      <c r="P117" s="640">
        <v>0</v>
      </c>
      <c r="Q117" s="641">
        <f>R117+S117+T117+U117</f>
        <v>0</v>
      </c>
      <c r="R117" s="897"/>
      <c r="S117" s="842"/>
      <c r="T117" s="842"/>
      <c r="U117" s="842"/>
      <c r="V117" s="842"/>
      <c r="W117" s="842"/>
      <c r="X117" s="842"/>
      <c r="Y117" s="887"/>
      <c r="Z117" s="842"/>
      <c r="AA117" s="842"/>
      <c r="AB117" s="842"/>
      <c r="AC117" s="842"/>
      <c r="AD117" s="154"/>
      <c r="AF117" s="154"/>
      <c r="AG117" s="154"/>
      <c r="AH117" s="154"/>
      <c r="AI117" s="154"/>
    </row>
    <row r="118" spans="1:35" ht="28.5" customHeight="1" x14ac:dyDescent="0.2">
      <c r="A118" s="888" t="s">
        <v>612</v>
      </c>
      <c r="B118" s="889"/>
      <c r="C118" s="889"/>
      <c r="D118" s="889"/>
      <c r="E118" s="890"/>
      <c r="F118" s="337"/>
      <c r="G118" s="338" t="s">
        <v>613</v>
      </c>
      <c r="H118" s="185"/>
      <c r="I118" s="261"/>
      <c r="J118" s="261"/>
      <c r="K118" s="368">
        <v>0</v>
      </c>
      <c r="L118" s="368">
        <v>0</v>
      </c>
      <c r="M118" s="368">
        <v>0</v>
      </c>
      <c r="N118" s="368">
        <v>0</v>
      </c>
      <c r="O118" s="368">
        <v>0</v>
      </c>
      <c r="P118" s="368">
        <v>0</v>
      </c>
      <c r="Q118" s="641">
        <f>R118+S118+T118+U118</f>
        <v>0</v>
      </c>
      <c r="R118" s="368">
        <v>0</v>
      </c>
      <c r="S118" s="368">
        <v>0</v>
      </c>
      <c r="T118" s="368">
        <v>0</v>
      </c>
      <c r="U118" s="368">
        <v>0</v>
      </c>
      <c r="V118" s="368">
        <v>0</v>
      </c>
      <c r="W118" s="368">
        <v>0</v>
      </c>
      <c r="X118" s="368">
        <v>0</v>
      </c>
      <c r="Y118" s="368">
        <v>0</v>
      </c>
      <c r="Z118" s="368">
        <v>0</v>
      </c>
      <c r="AA118" s="368">
        <v>0</v>
      </c>
      <c r="AB118" s="368">
        <v>0</v>
      </c>
      <c r="AC118" s="368">
        <v>0</v>
      </c>
      <c r="AD118" s="154"/>
      <c r="AF118" s="154"/>
      <c r="AG118" s="154"/>
      <c r="AH118" s="154"/>
      <c r="AI118" s="154"/>
    </row>
    <row r="119" spans="1:35" ht="38.25" hidden="1" x14ac:dyDescent="0.2">
      <c r="A119" s="174"/>
      <c r="B119" s="163"/>
      <c r="C119" s="163"/>
      <c r="D119" s="164"/>
      <c r="E119" s="175" t="s">
        <v>614</v>
      </c>
      <c r="F119" s="337"/>
      <c r="G119" s="189" t="s">
        <v>615</v>
      </c>
      <c r="H119" s="185"/>
      <c r="I119" s="261"/>
      <c r="J119" s="261"/>
      <c r="K119" s="368"/>
      <c r="L119" s="368"/>
      <c r="M119" s="387" t="e">
        <f t="shared" si="7"/>
        <v>#DIV/0!</v>
      </c>
      <c r="N119" s="368"/>
      <c r="O119" s="368"/>
      <c r="P119" s="368"/>
      <c r="Q119" s="368"/>
      <c r="R119" s="356"/>
      <c r="S119" s="356"/>
      <c r="T119" s="356"/>
      <c r="U119" s="356"/>
      <c r="V119" s="356"/>
      <c r="W119" s="356"/>
      <c r="X119" s="356"/>
      <c r="Y119" s="368"/>
      <c r="Z119" s="356"/>
      <c r="AA119" s="356"/>
      <c r="AB119" s="356"/>
      <c r="AC119" s="356"/>
      <c r="AD119" s="154"/>
      <c r="AF119" s="154"/>
      <c r="AG119" s="154"/>
      <c r="AH119" s="154"/>
      <c r="AI119" s="154"/>
    </row>
    <row r="120" spans="1:35" ht="12.75" hidden="1" x14ac:dyDescent="0.2">
      <c r="A120" s="176"/>
      <c r="B120" s="164" t="s">
        <v>616</v>
      </c>
      <c r="C120" s="164"/>
      <c r="D120" s="159"/>
      <c r="E120" s="160"/>
      <c r="F120" s="337"/>
      <c r="G120" s="191" t="s">
        <v>617</v>
      </c>
      <c r="H120" s="185"/>
      <c r="I120" s="261"/>
      <c r="J120" s="261"/>
      <c r="K120" s="368"/>
      <c r="L120" s="368"/>
      <c r="M120" s="387" t="e">
        <f t="shared" si="7"/>
        <v>#DIV/0!</v>
      </c>
      <c r="N120" s="368"/>
      <c r="O120" s="368"/>
      <c r="P120" s="368"/>
      <c r="Q120" s="368"/>
      <c r="R120" s="356"/>
      <c r="S120" s="356"/>
      <c r="T120" s="356"/>
      <c r="U120" s="356"/>
      <c r="V120" s="356"/>
      <c r="W120" s="356"/>
      <c r="X120" s="356"/>
      <c r="Y120" s="368"/>
      <c r="Z120" s="356"/>
      <c r="AA120" s="356"/>
      <c r="AB120" s="356"/>
      <c r="AC120" s="356"/>
      <c r="AD120" s="154"/>
      <c r="AF120" s="154"/>
      <c r="AG120" s="154"/>
      <c r="AH120" s="154"/>
      <c r="AI120" s="154"/>
    </row>
    <row r="121" spans="1:35" ht="12.75" hidden="1" x14ac:dyDescent="0.2">
      <c r="A121" s="176"/>
      <c r="B121" s="164" t="s">
        <v>618</v>
      </c>
      <c r="C121" s="164"/>
      <c r="D121" s="159"/>
      <c r="E121" s="160"/>
      <c r="F121" s="337"/>
      <c r="G121" s="191" t="s">
        <v>619</v>
      </c>
      <c r="H121" s="185"/>
      <c r="I121" s="261"/>
      <c r="J121" s="261"/>
      <c r="K121" s="368"/>
      <c r="L121" s="368"/>
      <c r="M121" s="387" t="e">
        <f t="shared" si="7"/>
        <v>#DIV/0!</v>
      </c>
      <c r="N121" s="368"/>
      <c r="O121" s="368"/>
      <c r="P121" s="368"/>
      <c r="Q121" s="368"/>
      <c r="R121" s="356"/>
      <c r="S121" s="356"/>
      <c r="T121" s="356"/>
      <c r="U121" s="356"/>
      <c r="V121" s="356"/>
      <c r="W121" s="356"/>
      <c r="X121" s="356"/>
      <c r="Y121" s="368"/>
      <c r="Z121" s="356"/>
      <c r="AA121" s="356"/>
      <c r="AB121" s="356"/>
      <c r="AC121" s="356"/>
      <c r="AD121" s="154"/>
      <c r="AF121" s="154"/>
      <c r="AG121" s="154"/>
      <c r="AH121" s="154"/>
      <c r="AI121" s="154"/>
    </row>
    <row r="122" spans="1:35" ht="12.75" hidden="1" x14ac:dyDescent="0.2">
      <c r="A122" s="176"/>
      <c r="B122" s="164" t="s">
        <v>620</v>
      </c>
      <c r="C122" s="164"/>
      <c r="D122" s="159"/>
      <c r="E122" s="160"/>
      <c r="F122" s="337"/>
      <c r="G122" s="191" t="s">
        <v>621</v>
      </c>
      <c r="H122" s="185"/>
      <c r="I122" s="261"/>
      <c r="J122" s="261"/>
      <c r="K122" s="368"/>
      <c r="L122" s="368"/>
      <c r="M122" s="387" t="e">
        <f t="shared" si="7"/>
        <v>#DIV/0!</v>
      </c>
      <c r="N122" s="368"/>
      <c r="O122" s="368"/>
      <c r="P122" s="368"/>
      <c r="Q122" s="368"/>
      <c r="R122" s="356"/>
      <c r="S122" s="356"/>
      <c r="T122" s="356"/>
      <c r="U122" s="356"/>
      <c r="V122" s="356"/>
      <c r="W122" s="356"/>
      <c r="X122" s="356"/>
      <c r="Y122" s="368"/>
      <c r="Z122" s="356"/>
      <c r="AA122" s="356"/>
      <c r="AB122" s="356"/>
      <c r="AC122" s="356"/>
      <c r="AD122" s="154"/>
      <c r="AF122" s="154"/>
      <c r="AG122" s="154"/>
      <c r="AH122" s="154"/>
      <c r="AI122" s="154"/>
    </row>
    <row r="123" spans="1:35" ht="12.75" hidden="1" x14ac:dyDescent="0.2">
      <c r="A123" s="176"/>
      <c r="B123" s="164" t="s">
        <v>622</v>
      </c>
      <c r="C123" s="164"/>
      <c r="D123" s="159"/>
      <c r="E123" s="160"/>
      <c r="F123" s="337"/>
      <c r="G123" s="191" t="s">
        <v>623</v>
      </c>
      <c r="H123" s="185"/>
      <c r="I123" s="261"/>
      <c r="J123" s="261"/>
      <c r="K123" s="368"/>
      <c r="L123" s="368"/>
      <c r="M123" s="387" t="e">
        <f t="shared" si="7"/>
        <v>#DIV/0!</v>
      </c>
      <c r="N123" s="368"/>
      <c r="O123" s="368"/>
      <c r="P123" s="368"/>
      <c r="Q123" s="368"/>
      <c r="R123" s="356"/>
      <c r="S123" s="356"/>
      <c r="T123" s="356"/>
      <c r="U123" s="356"/>
      <c r="V123" s="356"/>
      <c r="W123" s="356"/>
      <c r="X123" s="356"/>
      <c r="Y123" s="368"/>
      <c r="Z123" s="356"/>
      <c r="AA123" s="356"/>
      <c r="AB123" s="356"/>
      <c r="AC123" s="356"/>
      <c r="AD123" s="154"/>
      <c r="AF123" s="154"/>
      <c r="AG123" s="154"/>
      <c r="AH123" s="154"/>
      <c r="AI123" s="154"/>
    </row>
    <row r="124" spans="1:35" ht="12.75" hidden="1" x14ac:dyDescent="0.2">
      <c r="A124" s="176"/>
      <c r="B124" s="164" t="s">
        <v>624</v>
      </c>
      <c r="C124" s="164"/>
      <c r="D124" s="159"/>
      <c r="E124" s="160"/>
      <c r="F124" s="337"/>
      <c r="G124" s="191" t="s">
        <v>625</v>
      </c>
      <c r="H124" s="185"/>
      <c r="I124" s="261"/>
      <c r="J124" s="261"/>
      <c r="K124" s="368"/>
      <c r="L124" s="368"/>
      <c r="M124" s="387" t="e">
        <f t="shared" si="7"/>
        <v>#DIV/0!</v>
      </c>
      <c r="N124" s="368"/>
      <c r="O124" s="368"/>
      <c r="P124" s="368"/>
      <c r="Q124" s="368"/>
      <c r="R124" s="356"/>
      <c r="S124" s="356"/>
      <c r="T124" s="356"/>
      <c r="U124" s="356"/>
      <c r="V124" s="356"/>
      <c r="W124" s="356"/>
      <c r="X124" s="356"/>
      <c r="Y124" s="368"/>
      <c r="Z124" s="356"/>
      <c r="AA124" s="356"/>
      <c r="AB124" s="356"/>
      <c r="AC124" s="356"/>
      <c r="AD124" s="154"/>
      <c r="AF124" s="154"/>
      <c r="AG124" s="154"/>
      <c r="AH124" s="154"/>
      <c r="AI124" s="154"/>
    </row>
    <row r="125" spans="1:35" ht="12.75" hidden="1" x14ac:dyDescent="0.2">
      <c r="A125" s="176"/>
      <c r="B125" s="164" t="s">
        <v>626</v>
      </c>
      <c r="C125" s="164"/>
      <c r="D125" s="159"/>
      <c r="E125" s="160"/>
      <c r="F125" s="337"/>
      <c r="G125" s="191" t="s">
        <v>627</v>
      </c>
      <c r="H125" s="185"/>
      <c r="I125" s="261"/>
      <c r="J125" s="261"/>
      <c r="K125" s="368"/>
      <c r="L125" s="368"/>
      <c r="M125" s="387" t="e">
        <f t="shared" si="7"/>
        <v>#DIV/0!</v>
      </c>
      <c r="N125" s="368"/>
      <c r="O125" s="368"/>
      <c r="P125" s="368"/>
      <c r="Q125" s="368"/>
      <c r="R125" s="356"/>
      <c r="S125" s="356"/>
      <c r="T125" s="356"/>
      <c r="U125" s="356"/>
      <c r="V125" s="356"/>
      <c r="W125" s="356"/>
      <c r="X125" s="356"/>
      <c r="Y125" s="368"/>
      <c r="Z125" s="356"/>
      <c r="AA125" s="356"/>
      <c r="AB125" s="356"/>
      <c r="AC125" s="356"/>
      <c r="AD125" s="154"/>
      <c r="AF125" s="154"/>
      <c r="AG125" s="154"/>
      <c r="AH125" s="154"/>
      <c r="AI125" s="154"/>
    </row>
    <row r="126" spans="1:35" ht="12.75" hidden="1" x14ac:dyDescent="0.2">
      <c r="A126" s="176"/>
      <c r="B126" s="164" t="s">
        <v>628</v>
      </c>
      <c r="C126" s="164"/>
      <c r="D126" s="159"/>
      <c r="E126" s="160"/>
      <c r="F126" s="337"/>
      <c r="G126" s="191" t="s">
        <v>629</v>
      </c>
      <c r="H126" s="185"/>
      <c r="I126" s="261"/>
      <c r="J126" s="261"/>
      <c r="K126" s="368"/>
      <c r="L126" s="368"/>
      <c r="M126" s="387" t="e">
        <f t="shared" si="7"/>
        <v>#DIV/0!</v>
      </c>
      <c r="N126" s="368"/>
      <c r="O126" s="368"/>
      <c r="P126" s="368"/>
      <c r="Q126" s="368"/>
      <c r="R126" s="356"/>
      <c r="S126" s="356"/>
      <c r="T126" s="356"/>
      <c r="U126" s="356"/>
      <c r="V126" s="356"/>
      <c r="W126" s="356"/>
      <c r="X126" s="356"/>
      <c r="Y126" s="368"/>
      <c r="Z126" s="356"/>
      <c r="AA126" s="356"/>
      <c r="AB126" s="356"/>
      <c r="AC126" s="356"/>
      <c r="AD126" s="154"/>
      <c r="AF126" s="154"/>
      <c r="AG126" s="154"/>
      <c r="AH126" s="154"/>
      <c r="AI126" s="154"/>
    </row>
    <row r="127" spans="1:35" ht="12.75" hidden="1" x14ac:dyDescent="0.2">
      <c r="A127" s="176"/>
      <c r="B127" s="164" t="s">
        <v>630</v>
      </c>
      <c r="C127" s="164"/>
      <c r="D127" s="159"/>
      <c r="E127" s="160"/>
      <c r="F127" s="337"/>
      <c r="G127" s="191" t="s">
        <v>631</v>
      </c>
      <c r="H127" s="185"/>
      <c r="I127" s="261"/>
      <c r="J127" s="261"/>
      <c r="K127" s="368"/>
      <c r="L127" s="368"/>
      <c r="M127" s="387" t="e">
        <f t="shared" si="7"/>
        <v>#DIV/0!</v>
      </c>
      <c r="N127" s="368"/>
      <c r="O127" s="368"/>
      <c r="P127" s="368"/>
      <c r="Q127" s="368"/>
      <c r="R127" s="356"/>
      <c r="S127" s="356"/>
      <c r="T127" s="356"/>
      <c r="U127" s="356"/>
      <c r="V127" s="356"/>
      <c r="W127" s="356"/>
      <c r="X127" s="356"/>
      <c r="Y127" s="368"/>
      <c r="Z127" s="356"/>
      <c r="AA127" s="356"/>
      <c r="AB127" s="356"/>
      <c r="AC127" s="356"/>
      <c r="AD127" s="154"/>
      <c r="AF127" s="154"/>
      <c r="AG127" s="154"/>
      <c r="AH127" s="154"/>
      <c r="AI127" s="154"/>
    </row>
    <row r="128" spans="1:35" ht="12.75" hidden="1" x14ac:dyDescent="0.2">
      <c r="A128" s="174"/>
      <c r="B128" s="164" t="s">
        <v>632</v>
      </c>
      <c r="C128" s="164"/>
      <c r="D128" s="159"/>
      <c r="E128" s="160"/>
      <c r="F128" s="337"/>
      <c r="G128" s="191" t="s">
        <v>633</v>
      </c>
      <c r="H128" s="185"/>
      <c r="I128" s="261"/>
      <c r="J128" s="261"/>
      <c r="K128" s="368"/>
      <c r="L128" s="368"/>
      <c r="M128" s="387" t="e">
        <f t="shared" si="7"/>
        <v>#DIV/0!</v>
      </c>
      <c r="N128" s="368"/>
      <c r="O128" s="368"/>
      <c r="P128" s="368"/>
      <c r="Q128" s="368"/>
      <c r="R128" s="356"/>
      <c r="S128" s="356"/>
      <c r="T128" s="356"/>
      <c r="U128" s="356"/>
      <c r="V128" s="356"/>
      <c r="W128" s="356"/>
      <c r="X128" s="356"/>
      <c r="Y128" s="368"/>
      <c r="Z128" s="356"/>
      <c r="AA128" s="356"/>
      <c r="AB128" s="356"/>
      <c r="AC128" s="356"/>
      <c r="AD128" s="154"/>
      <c r="AF128" s="154"/>
      <c r="AG128" s="154"/>
      <c r="AH128" s="154"/>
      <c r="AI128" s="154"/>
    </row>
    <row r="129" spans="1:35" ht="12.75" hidden="1" x14ac:dyDescent="0.2">
      <c r="A129" s="176"/>
      <c r="B129" s="164" t="s">
        <v>634</v>
      </c>
      <c r="C129" s="164"/>
      <c r="D129" s="159"/>
      <c r="E129" s="160"/>
      <c r="F129" s="337"/>
      <c r="G129" s="191" t="s">
        <v>635</v>
      </c>
      <c r="H129" s="185"/>
      <c r="I129" s="261"/>
      <c r="J129" s="261"/>
      <c r="K129" s="368"/>
      <c r="L129" s="368"/>
      <c r="M129" s="387" t="e">
        <f t="shared" si="7"/>
        <v>#DIV/0!</v>
      </c>
      <c r="N129" s="368"/>
      <c r="O129" s="368"/>
      <c r="P129" s="368"/>
      <c r="Q129" s="368"/>
      <c r="R129" s="356"/>
      <c r="S129" s="356"/>
      <c r="T129" s="356"/>
      <c r="U129" s="356"/>
      <c r="V129" s="356"/>
      <c r="W129" s="356"/>
      <c r="X129" s="356"/>
      <c r="Y129" s="368"/>
      <c r="Z129" s="356"/>
      <c r="AA129" s="356"/>
      <c r="AB129" s="356"/>
      <c r="AC129" s="356"/>
      <c r="AD129" s="154"/>
    </row>
    <row r="130" spans="1:35" ht="12.75" hidden="1" x14ac:dyDescent="0.2">
      <c r="A130" s="166"/>
      <c r="B130" s="891" t="s">
        <v>636</v>
      </c>
      <c r="C130" s="891"/>
      <c r="D130" s="891"/>
      <c r="E130" s="892"/>
      <c r="F130" s="346"/>
      <c r="G130" s="191" t="s">
        <v>637</v>
      </c>
      <c r="H130" s="185"/>
      <c r="I130" s="261"/>
      <c r="J130" s="261"/>
      <c r="K130" s="368"/>
      <c r="L130" s="368"/>
      <c r="M130" s="387" t="e">
        <f t="shared" si="7"/>
        <v>#DIV/0!</v>
      </c>
      <c r="N130" s="368"/>
      <c r="O130" s="368"/>
      <c r="P130" s="368"/>
      <c r="Q130" s="368"/>
      <c r="R130" s="356"/>
      <c r="S130" s="356"/>
      <c r="T130" s="356"/>
      <c r="U130" s="356"/>
      <c r="V130" s="356"/>
      <c r="W130" s="356"/>
      <c r="X130" s="356"/>
      <c r="Y130" s="368"/>
      <c r="Z130" s="356"/>
      <c r="AA130" s="356"/>
      <c r="AB130" s="356"/>
      <c r="AC130" s="356"/>
      <c r="AD130" s="154"/>
    </row>
    <row r="131" spans="1:35" ht="12.75" hidden="1" x14ac:dyDescent="0.2">
      <c r="A131" s="166"/>
      <c r="B131" s="401" t="s">
        <v>638</v>
      </c>
      <c r="C131" s="401"/>
      <c r="D131" s="401"/>
      <c r="E131" s="402"/>
      <c r="F131" s="346"/>
      <c r="G131" s="191"/>
      <c r="H131" s="185"/>
      <c r="I131" s="261"/>
      <c r="J131" s="261"/>
      <c r="K131" s="368"/>
      <c r="L131" s="368"/>
      <c r="M131" s="387" t="e">
        <f t="shared" si="7"/>
        <v>#DIV/0!</v>
      </c>
      <c r="N131" s="368"/>
      <c r="O131" s="368"/>
      <c r="P131" s="368"/>
      <c r="Q131" s="368"/>
      <c r="R131" s="356"/>
      <c r="S131" s="356"/>
      <c r="T131" s="356"/>
      <c r="U131" s="356"/>
      <c r="V131" s="356"/>
      <c r="W131" s="356"/>
      <c r="X131" s="356"/>
      <c r="Y131" s="368"/>
      <c r="Z131" s="356"/>
      <c r="AA131" s="356"/>
      <c r="AB131" s="356"/>
      <c r="AC131" s="356"/>
      <c r="AD131" s="154"/>
    </row>
    <row r="132" spans="1:35" ht="12.75" hidden="1" x14ac:dyDescent="0.2">
      <c r="A132" s="166"/>
      <c r="B132" s="401" t="s">
        <v>639</v>
      </c>
      <c r="C132" s="401"/>
      <c r="D132" s="401"/>
      <c r="E132" s="402"/>
      <c r="F132" s="346"/>
      <c r="G132" s="191" t="s">
        <v>640</v>
      </c>
      <c r="H132" s="185"/>
      <c r="I132" s="261"/>
      <c r="J132" s="261"/>
      <c r="K132" s="368"/>
      <c r="L132" s="368"/>
      <c r="M132" s="387" t="e">
        <f t="shared" si="7"/>
        <v>#DIV/0!</v>
      </c>
      <c r="N132" s="368"/>
      <c r="O132" s="368"/>
      <c r="P132" s="368"/>
      <c r="Q132" s="368"/>
      <c r="R132" s="356"/>
      <c r="S132" s="356"/>
      <c r="T132" s="356"/>
      <c r="U132" s="356"/>
      <c r="V132" s="356"/>
      <c r="W132" s="356"/>
      <c r="X132" s="356"/>
      <c r="Y132" s="368"/>
      <c r="Z132" s="356"/>
      <c r="AA132" s="356"/>
      <c r="AB132" s="356"/>
      <c r="AC132" s="356"/>
      <c r="AD132" s="154"/>
    </row>
    <row r="133" spans="1:35" hidden="1" x14ac:dyDescent="0.2">
      <c r="A133" s="166"/>
      <c r="B133" s="401" t="s">
        <v>641</v>
      </c>
      <c r="C133" s="401"/>
      <c r="D133" s="401"/>
      <c r="E133" s="402"/>
      <c r="F133" s="346"/>
      <c r="G133" s="191" t="s">
        <v>642</v>
      </c>
      <c r="H133" s="185"/>
      <c r="I133" s="261"/>
      <c r="J133" s="261"/>
      <c r="K133" s="368"/>
      <c r="L133" s="368"/>
      <c r="M133" s="387" t="e">
        <f t="shared" si="7"/>
        <v>#DIV/0!</v>
      </c>
      <c r="N133" s="368"/>
      <c r="O133" s="368"/>
      <c r="P133" s="368"/>
      <c r="Q133" s="368"/>
      <c r="R133" s="356"/>
      <c r="S133" s="356"/>
      <c r="T133" s="356"/>
      <c r="U133" s="356"/>
      <c r="V133" s="356"/>
      <c r="W133" s="356"/>
      <c r="X133" s="356"/>
      <c r="Y133" s="368"/>
      <c r="Z133" s="356"/>
      <c r="AA133" s="356"/>
      <c r="AB133" s="356"/>
      <c r="AC133" s="356"/>
    </row>
    <row r="134" spans="1:35" hidden="1" x14ac:dyDescent="0.2">
      <c r="A134" s="166"/>
      <c r="B134" s="401" t="s">
        <v>643</v>
      </c>
      <c r="C134" s="401"/>
      <c r="D134" s="401"/>
      <c r="E134" s="402"/>
      <c r="F134" s="346"/>
      <c r="G134" s="191" t="s">
        <v>644</v>
      </c>
      <c r="H134" s="185"/>
      <c r="I134" s="261"/>
      <c r="J134" s="261"/>
      <c r="K134" s="368"/>
      <c r="L134" s="368"/>
      <c r="M134" s="387" t="e">
        <f t="shared" si="7"/>
        <v>#DIV/0!</v>
      </c>
      <c r="N134" s="368"/>
      <c r="O134" s="368"/>
      <c r="P134" s="368"/>
      <c r="Q134" s="368"/>
      <c r="R134" s="356"/>
      <c r="S134" s="356"/>
      <c r="T134" s="356"/>
      <c r="U134" s="356"/>
      <c r="V134" s="356"/>
      <c r="W134" s="356"/>
      <c r="X134" s="356"/>
      <c r="Y134" s="368"/>
      <c r="Z134" s="356"/>
      <c r="AA134" s="356"/>
      <c r="AB134" s="356"/>
      <c r="AC134" s="356"/>
    </row>
    <row r="135" spans="1:35" hidden="1" x14ac:dyDescent="0.2">
      <c r="A135" s="166"/>
      <c r="B135" s="401"/>
      <c r="C135" s="401"/>
      <c r="D135" s="401"/>
      <c r="E135" s="177" t="s">
        <v>645</v>
      </c>
      <c r="F135" s="346"/>
      <c r="G135" s="189" t="s">
        <v>646</v>
      </c>
      <c r="H135" s="185"/>
      <c r="I135" s="261"/>
      <c r="J135" s="261"/>
      <c r="K135" s="368"/>
      <c r="L135" s="368"/>
      <c r="M135" s="387" t="e">
        <f t="shared" si="7"/>
        <v>#DIV/0!</v>
      </c>
      <c r="N135" s="368"/>
      <c r="O135" s="368"/>
      <c r="P135" s="368"/>
      <c r="Q135" s="368"/>
      <c r="R135" s="356"/>
      <c r="S135" s="356"/>
      <c r="T135" s="356"/>
      <c r="U135" s="356"/>
      <c r="V135" s="356"/>
      <c r="W135" s="356"/>
      <c r="X135" s="356"/>
      <c r="Y135" s="368"/>
      <c r="Z135" s="356"/>
      <c r="AA135" s="356"/>
      <c r="AB135" s="356"/>
      <c r="AC135" s="356"/>
    </row>
    <row r="136" spans="1:35" hidden="1" x14ac:dyDescent="0.2">
      <c r="A136" s="166"/>
      <c r="B136" s="401" t="s">
        <v>647</v>
      </c>
      <c r="C136" s="401"/>
      <c r="D136" s="401"/>
      <c r="E136" s="402"/>
      <c r="F136" s="346"/>
      <c r="G136" s="191"/>
      <c r="H136" s="185"/>
      <c r="I136" s="261"/>
      <c r="J136" s="261"/>
      <c r="K136" s="368"/>
      <c r="L136" s="368"/>
      <c r="M136" s="387" t="e">
        <f t="shared" si="7"/>
        <v>#DIV/0!</v>
      </c>
      <c r="N136" s="368"/>
      <c r="O136" s="368"/>
      <c r="P136" s="368"/>
      <c r="Q136" s="368"/>
      <c r="R136" s="356"/>
      <c r="S136" s="356"/>
      <c r="T136" s="356"/>
      <c r="U136" s="356"/>
      <c r="V136" s="356"/>
      <c r="W136" s="356"/>
      <c r="X136" s="356"/>
      <c r="Y136" s="368"/>
      <c r="Z136" s="356"/>
      <c r="AA136" s="356"/>
      <c r="AB136" s="356"/>
      <c r="AC136" s="356"/>
    </row>
    <row r="137" spans="1:35" hidden="1" x14ac:dyDescent="0.2">
      <c r="A137" s="166"/>
      <c r="B137" s="401" t="s">
        <v>648</v>
      </c>
      <c r="C137" s="401"/>
      <c r="D137" s="401"/>
      <c r="E137" s="402"/>
      <c r="F137" s="346"/>
      <c r="G137" s="191" t="s">
        <v>649</v>
      </c>
      <c r="H137" s="185"/>
      <c r="I137" s="261"/>
      <c r="J137" s="261"/>
      <c r="K137" s="368"/>
      <c r="L137" s="368"/>
      <c r="M137" s="387" t="e">
        <f t="shared" si="7"/>
        <v>#DIV/0!</v>
      </c>
      <c r="N137" s="368"/>
      <c r="O137" s="368"/>
      <c r="P137" s="368"/>
      <c r="Q137" s="368"/>
      <c r="R137" s="356"/>
      <c r="S137" s="356"/>
      <c r="T137" s="356"/>
      <c r="U137" s="356"/>
      <c r="V137" s="356"/>
      <c r="W137" s="356"/>
      <c r="X137" s="356"/>
      <c r="Y137" s="368"/>
      <c r="Z137" s="356"/>
      <c r="AA137" s="356"/>
      <c r="AB137" s="356"/>
      <c r="AC137" s="356"/>
    </row>
    <row r="138" spans="1:35" hidden="1" x14ac:dyDescent="0.2">
      <c r="A138" s="166"/>
      <c r="B138" s="401" t="s">
        <v>647</v>
      </c>
      <c r="C138" s="401"/>
      <c r="D138" s="401"/>
      <c r="E138" s="402"/>
      <c r="F138" s="346"/>
      <c r="G138" s="191"/>
      <c r="H138" s="185"/>
      <c r="I138" s="261"/>
      <c r="J138" s="261"/>
      <c r="K138" s="368"/>
      <c r="L138" s="368"/>
      <c r="M138" s="387" t="e">
        <f t="shared" si="7"/>
        <v>#DIV/0!</v>
      </c>
      <c r="N138" s="368"/>
      <c r="O138" s="368"/>
      <c r="P138" s="368"/>
      <c r="Q138" s="368"/>
      <c r="R138" s="356"/>
      <c r="S138" s="356"/>
      <c r="T138" s="356"/>
      <c r="U138" s="356"/>
      <c r="V138" s="356"/>
      <c r="W138" s="356"/>
      <c r="X138" s="356"/>
      <c r="Y138" s="368"/>
      <c r="Z138" s="356"/>
      <c r="AA138" s="356"/>
      <c r="AB138" s="356"/>
      <c r="AC138" s="356"/>
    </row>
    <row r="139" spans="1:35" hidden="1" x14ac:dyDescent="0.2">
      <c r="A139" s="166"/>
      <c r="B139" s="401" t="s">
        <v>650</v>
      </c>
      <c r="C139" s="401"/>
      <c r="D139" s="401"/>
      <c r="E139" s="402"/>
      <c r="F139" s="346"/>
      <c r="G139" s="191" t="s">
        <v>651</v>
      </c>
      <c r="H139" s="185"/>
      <c r="I139" s="261"/>
      <c r="J139" s="261"/>
      <c r="K139" s="368"/>
      <c r="L139" s="368"/>
      <c r="M139" s="387" t="e">
        <f t="shared" si="7"/>
        <v>#DIV/0!</v>
      </c>
      <c r="N139" s="368"/>
      <c r="O139" s="368"/>
      <c r="P139" s="368"/>
      <c r="Q139" s="368"/>
      <c r="R139" s="356"/>
      <c r="S139" s="356"/>
      <c r="T139" s="356"/>
      <c r="U139" s="356"/>
      <c r="V139" s="356"/>
      <c r="W139" s="356"/>
      <c r="X139" s="356"/>
      <c r="Y139" s="368"/>
      <c r="Z139" s="356"/>
      <c r="AA139" s="356"/>
      <c r="AB139" s="356"/>
      <c r="AC139" s="356"/>
    </row>
    <row r="140" spans="1:35" s="242" customFormat="1" ht="42.75" customHeight="1" x14ac:dyDescent="0.25">
      <c r="A140" s="893" t="s">
        <v>652</v>
      </c>
      <c r="B140" s="894"/>
      <c r="C140" s="894"/>
      <c r="D140" s="894"/>
      <c r="E140" s="895"/>
      <c r="F140" s="468"/>
      <c r="G140" s="416" t="s">
        <v>341</v>
      </c>
      <c r="H140" s="416">
        <f>H144+H145</f>
        <v>0</v>
      </c>
      <c r="I140" s="417">
        <f>I141+I144+I156</f>
        <v>0</v>
      </c>
      <c r="J140" s="417">
        <f>J141+J144+J156</f>
        <v>14289</v>
      </c>
      <c r="K140" s="419">
        <f t="shared" ref="K140:AC140" si="16">K141+K144+K156</f>
        <v>25663</v>
      </c>
      <c r="L140" s="419">
        <f t="shared" si="16"/>
        <v>0</v>
      </c>
      <c r="M140" s="419">
        <f t="shared" si="16"/>
        <v>0</v>
      </c>
      <c r="N140" s="419">
        <f t="shared" si="16"/>
        <v>0</v>
      </c>
      <c r="O140" s="419">
        <f t="shared" si="16"/>
        <v>0</v>
      </c>
      <c r="P140" s="419">
        <f t="shared" si="16"/>
        <v>0</v>
      </c>
      <c r="Q140" s="419">
        <f t="shared" si="16"/>
        <v>25663</v>
      </c>
      <c r="R140" s="419">
        <f t="shared" si="16"/>
        <v>5000</v>
      </c>
      <c r="S140" s="419">
        <f t="shared" si="16"/>
        <v>10000</v>
      </c>
      <c r="T140" s="419">
        <f t="shared" si="16"/>
        <v>10000</v>
      </c>
      <c r="U140" s="419">
        <f t="shared" si="16"/>
        <v>663</v>
      </c>
      <c r="V140" s="419">
        <f t="shared" si="16"/>
        <v>0</v>
      </c>
      <c r="W140" s="419">
        <f t="shared" si="16"/>
        <v>0</v>
      </c>
      <c r="X140" s="419">
        <f t="shared" si="16"/>
        <v>0</v>
      </c>
      <c r="Y140" s="419">
        <f t="shared" si="16"/>
        <v>0</v>
      </c>
      <c r="Z140" s="376">
        <f t="shared" si="16"/>
        <v>0</v>
      </c>
      <c r="AA140" s="376">
        <f t="shared" si="16"/>
        <v>0</v>
      </c>
      <c r="AB140" s="376">
        <f t="shared" si="16"/>
        <v>0</v>
      </c>
      <c r="AC140" s="376">
        <f t="shared" si="16"/>
        <v>0</v>
      </c>
      <c r="AD140" s="633"/>
      <c r="AF140" s="172"/>
      <c r="AG140" s="172"/>
      <c r="AH140" s="172"/>
      <c r="AI140" s="172"/>
    </row>
    <row r="141" spans="1:35" ht="18.75" customHeight="1" x14ac:dyDescent="0.2">
      <c r="A141" s="445"/>
      <c r="B141" s="447" t="s">
        <v>653</v>
      </c>
      <c r="C141" s="447"/>
      <c r="D141" s="447"/>
      <c r="E141" s="467"/>
      <c r="F141" s="468"/>
      <c r="G141" s="416" t="s">
        <v>342</v>
      </c>
      <c r="H141" s="416">
        <f>H142+H143</f>
        <v>0</v>
      </c>
      <c r="I141" s="417">
        <f t="shared" ref="I141:AC141" si="17">I142+I143</f>
        <v>0</v>
      </c>
      <c r="J141" s="417">
        <f t="shared" si="17"/>
        <v>11069</v>
      </c>
      <c r="K141" s="419">
        <f>K142+K143</f>
        <v>25663</v>
      </c>
      <c r="L141" s="419">
        <f t="shared" ref="L141:Q141" si="18">L142+L143</f>
        <v>0</v>
      </c>
      <c r="M141" s="419">
        <f t="shared" si="18"/>
        <v>0</v>
      </c>
      <c r="N141" s="419">
        <f t="shared" si="18"/>
        <v>0</v>
      </c>
      <c r="O141" s="419">
        <f t="shared" si="18"/>
        <v>0</v>
      </c>
      <c r="P141" s="419">
        <f t="shared" si="18"/>
        <v>0</v>
      </c>
      <c r="Q141" s="419">
        <f t="shared" si="18"/>
        <v>25663</v>
      </c>
      <c r="R141" s="419">
        <f t="shared" si="17"/>
        <v>5000</v>
      </c>
      <c r="S141" s="419">
        <f t="shared" si="17"/>
        <v>10000</v>
      </c>
      <c r="T141" s="419">
        <f t="shared" si="17"/>
        <v>10000</v>
      </c>
      <c r="U141" s="419">
        <f t="shared" si="17"/>
        <v>663</v>
      </c>
      <c r="V141" s="419">
        <f t="shared" si="17"/>
        <v>0</v>
      </c>
      <c r="W141" s="419">
        <f t="shared" si="17"/>
        <v>0</v>
      </c>
      <c r="X141" s="419">
        <f t="shared" si="17"/>
        <v>0</v>
      </c>
      <c r="Y141" s="419">
        <f t="shared" si="17"/>
        <v>0</v>
      </c>
      <c r="Z141" s="376">
        <f t="shared" si="17"/>
        <v>0</v>
      </c>
      <c r="AA141" s="376">
        <f t="shared" si="17"/>
        <v>0</v>
      </c>
      <c r="AB141" s="376">
        <f t="shared" si="17"/>
        <v>0</v>
      </c>
      <c r="AC141" s="376">
        <f t="shared" si="17"/>
        <v>0</v>
      </c>
    </row>
    <row r="142" spans="1:35" ht="22.5" customHeight="1" x14ac:dyDescent="0.2">
      <c r="A142" s="194" t="s">
        <v>759</v>
      </c>
      <c r="B142" s="200"/>
      <c r="C142" s="200"/>
      <c r="D142" s="200"/>
      <c r="E142" s="201"/>
      <c r="F142" s="346"/>
      <c r="G142" s="191" t="s">
        <v>343</v>
      </c>
      <c r="H142" s="185"/>
      <c r="I142" s="261">
        <v>0</v>
      </c>
      <c r="J142" s="261">
        <v>6128</v>
      </c>
      <c r="K142" s="368">
        <f>'F16'!K145</f>
        <v>22663</v>
      </c>
      <c r="L142" s="368"/>
      <c r="M142" s="387"/>
      <c r="N142" s="368"/>
      <c r="O142" s="368"/>
      <c r="P142" s="368"/>
      <c r="Q142" s="368">
        <f>R142+S142+T142+U142</f>
        <v>22663</v>
      </c>
      <c r="R142" s="356">
        <v>2000</v>
      </c>
      <c r="S142" s="356">
        <v>10000</v>
      </c>
      <c r="T142" s="356">
        <v>10000</v>
      </c>
      <c r="U142" s="356">
        <f>K142-R142-S142-T142</f>
        <v>663</v>
      </c>
      <c r="V142" s="368">
        <v>0</v>
      </c>
      <c r="W142" s="368">
        <v>0</v>
      </c>
      <c r="X142" s="368">
        <v>0</v>
      </c>
      <c r="Y142" s="368">
        <v>0</v>
      </c>
      <c r="Z142" s="356">
        <v>0</v>
      </c>
      <c r="AA142" s="356">
        <v>0</v>
      </c>
      <c r="AB142" s="356">
        <v>0</v>
      </c>
      <c r="AC142" s="356">
        <v>0</v>
      </c>
    </row>
    <row r="143" spans="1:35" ht="22.5" customHeight="1" x14ac:dyDescent="0.2">
      <c r="A143" s="194" t="s">
        <v>760</v>
      </c>
      <c r="B143" s="200"/>
      <c r="C143" s="200"/>
      <c r="D143" s="200"/>
      <c r="E143" s="201"/>
      <c r="F143" s="346"/>
      <c r="G143" s="191" t="s">
        <v>344</v>
      </c>
      <c r="H143" s="185"/>
      <c r="I143" s="261">
        <v>0</v>
      </c>
      <c r="J143" s="261">
        <v>4941</v>
      </c>
      <c r="K143" s="368">
        <f>'F16'!K146</f>
        <v>3000</v>
      </c>
      <c r="L143" s="368"/>
      <c r="M143" s="387"/>
      <c r="N143" s="368"/>
      <c r="O143" s="368"/>
      <c r="P143" s="368"/>
      <c r="Q143" s="368">
        <f>R143+S143+T143+U143</f>
        <v>3000</v>
      </c>
      <c r="R143" s="356">
        <v>3000</v>
      </c>
      <c r="S143" s="356">
        <v>0</v>
      </c>
      <c r="T143" s="356">
        <v>0</v>
      </c>
      <c r="U143" s="356">
        <f>K143-R143-S143-T143</f>
        <v>0</v>
      </c>
      <c r="V143" s="368">
        <v>0</v>
      </c>
      <c r="W143" s="368">
        <v>0</v>
      </c>
      <c r="X143" s="368">
        <v>0</v>
      </c>
      <c r="Y143" s="368">
        <v>0</v>
      </c>
      <c r="Z143" s="356">
        <v>0</v>
      </c>
      <c r="AA143" s="356">
        <v>0</v>
      </c>
      <c r="AB143" s="356">
        <v>0</v>
      </c>
      <c r="AC143" s="356">
        <v>0</v>
      </c>
    </row>
    <row r="144" spans="1:35" ht="15.75" customHeight="1" x14ac:dyDescent="0.2">
      <c r="A144" s="445"/>
      <c r="B144" s="447" t="s">
        <v>654</v>
      </c>
      <c r="C144" s="447"/>
      <c r="D144" s="447"/>
      <c r="E144" s="467"/>
      <c r="F144" s="468"/>
      <c r="G144" s="416" t="s">
        <v>655</v>
      </c>
      <c r="H144" s="416">
        <f>H145+H146</f>
        <v>0</v>
      </c>
      <c r="I144" s="417">
        <f t="shared" ref="I144:AC144" si="19">I145+I146</f>
        <v>0</v>
      </c>
      <c r="J144" s="417">
        <f t="shared" si="19"/>
        <v>3220</v>
      </c>
      <c r="K144" s="419">
        <f t="shared" si="19"/>
        <v>0</v>
      </c>
      <c r="L144" s="419">
        <f t="shared" si="19"/>
        <v>0</v>
      </c>
      <c r="M144" s="419">
        <f t="shared" si="19"/>
        <v>0</v>
      </c>
      <c r="N144" s="419">
        <f t="shared" si="19"/>
        <v>0</v>
      </c>
      <c r="O144" s="419">
        <f t="shared" si="19"/>
        <v>0</v>
      </c>
      <c r="P144" s="419">
        <f t="shared" si="19"/>
        <v>0</v>
      </c>
      <c r="Q144" s="419">
        <f t="shared" si="19"/>
        <v>0</v>
      </c>
      <c r="R144" s="419">
        <f t="shared" si="19"/>
        <v>0</v>
      </c>
      <c r="S144" s="419">
        <f t="shared" si="19"/>
        <v>0</v>
      </c>
      <c r="T144" s="419">
        <f t="shared" si="19"/>
        <v>0</v>
      </c>
      <c r="U144" s="419">
        <f t="shared" si="19"/>
        <v>0</v>
      </c>
      <c r="V144" s="419">
        <f t="shared" si="19"/>
        <v>0</v>
      </c>
      <c r="W144" s="419">
        <f t="shared" si="19"/>
        <v>0</v>
      </c>
      <c r="X144" s="419">
        <f t="shared" si="19"/>
        <v>0</v>
      </c>
      <c r="Y144" s="419">
        <f t="shared" si="19"/>
        <v>0</v>
      </c>
      <c r="Z144" s="376">
        <f t="shared" si="19"/>
        <v>0</v>
      </c>
      <c r="AA144" s="376">
        <f t="shared" si="19"/>
        <v>0</v>
      </c>
      <c r="AB144" s="376">
        <f t="shared" si="19"/>
        <v>0</v>
      </c>
      <c r="AC144" s="376">
        <f t="shared" si="19"/>
        <v>0</v>
      </c>
    </row>
    <row r="145" spans="1:35" ht="18.75" customHeight="1" x14ac:dyDescent="0.2">
      <c r="A145" s="194" t="s">
        <v>759</v>
      </c>
      <c r="B145" s="200"/>
      <c r="C145" s="200"/>
      <c r="D145" s="200"/>
      <c r="E145" s="201"/>
      <c r="F145" s="346"/>
      <c r="G145" s="191" t="s">
        <v>757</v>
      </c>
      <c r="H145" s="185"/>
      <c r="I145" s="261">
        <v>0</v>
      </c>
      <c r="J145" s="261">
        <v>2985</v>
      </c>
      <c r="K145" s="368">
        <f>'F16'!K148</f>
        <v>0</v>
      </c>
      <c r="L145" s="368">
        <v>0</v>
      </c>
      <c r="M145" s="368">
        <v>0</v>
      </c>
      <c r="N145" s="368">
        <v>0</v>
      </c>
      <c r="O145" s="368">
        <v>0</v>
      </c>
      <c r="P145" s="368">
        <v>0</v>
      </c>
      <c r="Q145" s="368">
        <f>R145+S145+T145+U145</f>
        <v>0</v>
      </c>
      <c r="R145" s="368">
        <v>0</v>
      </c>
      <c r="S145" s="368">
        <v>0</v>
      </c>
      <c r="T145" s="368">
        <v>0</v>
      </c>
      <c r="U145" s="368">
        <v>0</v>
      </c>
      <c r="V145" s="368">
        <v>0</v>
      </c>
      <c r="W145" s="368">
        <v>0</v>
      </c>
      <c r="X145" s="368">
        <v>0</v>
      </c>
      <c r="Y145" s="368">
        <v>0</v>
      </c>
      <c r="Z145" s="368">
        <v>0</v>
      </c>
      <c r="AA145" s="368">
        <v>0</v>
      </c>
      <c r="AB145" s="368">
        <v>0</v>
      </c>
      <c r="AC145" s="368">
        <v>0</v>
      </c>
      <c r="AD145" s="154"/>
      <c r="AF145" s="154"/>
      <c r="AG145" s="154"/>
      <c r="AH145" s="154"/>
      <c r="AI145" s="154"/>
    </row>
    <row r="146" spans="1:35" ht="22.5" customHeight="1" x14ac:dyDescent="0.2">
      <c r="A146" s="194" t="s">
        <v>760</v>
      </c>
      <c r="B146" s="200"/>
      <c r="C146" s="200"/>
      <c r="D146" s="200"/>
      <c r="E146" s="201"/>
      <c r="F146" s="346"/>
      <c r="G146" s="191" t="s">
        <v>758</v>
      </c>
      <c r="H146" s="185"/>
      <c r="I146" s="261">
        <f>0</f>
        <v>0</v>
      </c>
      <c r="J146" s="261">
        <v>235</v>
      </c>
      <c r="K146" s="368">
        <f>'F16'!K149</f>
        <v>0</v>
      </c>
      <c r="L146" s="368">
        <v>0</v>
      </c>
      <c r="M146" s="368">
        <v>0</v>
      </c>
      <c r="N146" s="368">
        <v>0</v>
      </c>
      <c r="O146" s="368">
        <v>0</v>
      </c>
      <c r="P146" s="368">
        <v>0</v>
      </c>
      <c r="Q146" s="368">
        <f>R146+S146+T146+U146</f>
        <v>0</v>
      </c>
      <c r="R146" s="368">
        <v>0</v>
      </c>
      <c r="S146" s="368">
        <v>0</v>
      </c>
      <c r="T146" s="368">
        <v>0</v>
      </c>
      <c r="U146" s="368">
        <v>0</v>
      </c>
      <c r="V146" s="368">
        <v>0</v>
      </c>
      <c r="W146" s="368">
        <v>0</v>
      </c>
      <c r="X146" s="368">
        <v>0</v>
      </c>
      <c r="Y146" s="368">
        <v>0</v>
      </c>
      <c r="Z146" s="368">
        <v>0</v>
      </c>
      <c r="AA146" s="368">
        <v>0</v>
      </c>
      <c r="AB146" s="368">
        <v>0</v>
      </c>
      <c r="AC146" s="368">
        <v>0</v>
      </c>
      <c r="AD146" s="154"/>
      <c r="AF146" s="154"/>
      <c r="AG146" s="154"/>
      <c r="AH146" s="154"/>
      <c r="AI146" s="154"/>
    </row>
    <row r="147" spans="1:35" ht="12.75" hidden="1" x14ac:dyDescent="0.2">
      <c r="A147" s="194"/>
      <c r="B147" s="200"/>
      <c r="C147" s="200"/>
      <c r="D147" s="200"/>
      <c r="E147" s="201"/>
      <c r="F147" s="346"/>
      <c r="G147" s="191"/>
      <c r="H147" s="185"/>
      <c r="I147" s="261"/>
      <c r="J147" s="261"/>
      <c r="K147" s="368"/>
      <c r="L147" s="368"/>
      <c r="M147" s="387"/>
      <c r="N147" s="368"/>
      <c r="O147" s="368"/>
      <c r="P147" s="368"/>
      <c r="Q147" s="368"/>
      <c r="R147" s="356"/>
      <c r="S147" s="356"/>
      <c r="T147" s="356"/>
      <c r="U147" s="356"/>
      <c r="V147" s="356"/>
      <c r="W147" s="356"/>
      <c r="X147" s="356"/>
      <c r="Y147" s="368"/>
      <c r="Z147" s="356"/>
      <c r="AA147" s="356"/>
      <c r="AB147" s="356"/>
      <c r="AC147" s="356"/>
      <c r="AD147" s="154"/>
      <c r="AF147" s="154"/>
      <c r="AG147" s="154"/>
      <c r="AH147" s="154"/>
      <c r="AI147" s="154"/>
    </row>
    <row r="148" spans="1:35" ht="12.75" hidden="1" x14ac:dyDescent="0.2">
      <c r="A148" s="166"/>
      <c r="B148" s="401"/>
      <c r="C148" s="401"/>
      <c r="D148" s="401"/>
      <c r="E148" s="175"/>
      <c r="F148" s="347"/>
      <c r="G148" s="348"/>
      <c r="H148" s="161"/>
      <c r="I148" s="262"/>
      <c r="J148" s="262"/>
      <c r="K148" s="368"/>
      <c r="L148" s="368"/>
      <c r="M148" s="387"/>
      <c r="N148" s="368"/>
      <c r="O148" s="368"/>
      <c r="P148" s="368"/>
      <c r="Q148" s="368"/>
      <c r="R148" s="356"/>
      <c r="S148" s="356"/>
      <c r="T148" s="356"/>
      <c r="U148" s="356"/>
      <c r="V148" s="356"/>
      <c r="W148" s="356"/>
      <c r="X148" s="356"/>
      <c r="Y148" s="368"/>
      <c r="Z148" s="356"/>
      <c r="AA148" s="356"/>
      <c r="AB148" s="356"/>
      <c r="AC148" s="356"/>
      <c r="AD148" s="154"/>
      <c r="AF148" s="154"/>
      <c r="AG148" s="154"/>
      <c r="AH148" s="154"/>
      <c r="AI148" s="154"/>
    </row>
    <row r="149" spans="1:35" ht="12.75" hidden="1" x14ac:dyDescent="0.2">
      <c r="A149" s="166"/>
      <c r="B149" s="401" t="s">
        <v>656</v>
      </c>
      <c r="C149" s="401"/>
      <c r="D149" s="401"/>
      <c r="E149" s="175"/>
      <c r="F149" s="347"/>
      <c r="G149" s="348" t="s">
        <v>657</v>
      </c>
      <c r="H149" s="161"/>
      <c r="I149" s="262"/>
      <c r="J149" s="262"/>
      <c r="K149" s="368"/>
      <c r="L149" s="368"/>
      <c r="M149" s="387"/>
      <c r="N149" s="368"/>
      <c r="O149" s="368"/>
      <c r="P149" s="368"/>
      <c r="Q149" s="368"/>
      <c r="R149" s="356"/>
      <c r="S149" s="356"/>
      <c r="T149" s="356"/>
      <c r="U149" s="356"/>
      <c r="V149" s="356"/>
      <c r="W149" s="356"/>
      <c r="X149" s="356"/>
      <c r="Y149" s="368"/>
      <c r="Z149" s="356"/>
      <c r="AA149" s="356"/>
      <c r="AB149" s="356"/>
      <c r="AC149" s="356"/>
      <c r="AD149" s="154"/>
      <c r="AF149" s="154"/>
      <c r="AG149" s="154"/>
      <c r="AH149" s="154"/>
      <c r="AI149" s="154"/>
    </row>
    <row r="150" spans="1:35" ht="12.75" hidden="1" x14ac:dyDescent="0.2">
      <c r="A150" s="166"/>
      <c r="B150" s="401" t="s">
        <v>658</v>
      </c>
      <c r="C150" s="401"/>
      <c r="D150" s="401"/>
      <c r="E150" s="175"/>
      <c r="F150" s="347"/>
      <c r="G150" s="348" t="s">
        <v>659</v>
      </c>
      <c r="H150" s="161"/>
      <c r="I150" s="262"/>
      <c r="J150" s="262"/>
      <c r="K150" s="368"/>
      <c r="L150" s="368"/>
      <c r="M150" s="387"/>
      <c r="N150" s="368"/>
      <c r="O150" s="368"/>
      <c r="P150" s="368"/>
      <c r="Q150" s="368"/>
      <c r="R150" s="356"/>
      <c r="S150" s="356"/>
      <c r="T150" s="356"/>
      <c r="U150" s="356"/>
      <c r="V150" s="356"/>
      <c r="W150" s="356"/>
      <c r="X150" s="356"/>
      <c r="Y150" s="368"/>
      <c r="Z150" s="356"/>
      <c r="AA150" s="356"/>
      <c r="AB150" s="356"/>
      <c r="AC150" s="356"/>
      <c r="AD150" s="154"/>
      <c r="AF150" s="154"/>
      <c r="AG150" s="154"/>
      <c r="AH150" s="154"/>
      <c r="AI150" s="154"/>
    </row>
    <row r="151" spans="1:35" ht="12.75" hidden="1" x14ac:dyDescent="0.2">
      <c r="A151" s="166"/>
      <c r="B151" s="401" t="s">
        <v>660</v>
      </c>
      <c r="C151" s="401"/>
      <c r="D151" s="401"/>
      <c r="E151" s="175"/>
      <c r="F151" s="347"/>
      <c r="G151" s="348" t="s">
        <v>661</v>
      </c>
      <c r="H151" s="161"/>
      <c r="I151" s="262"/>
      <c r="J151" s="262"/>
      <c r="K151" s="368"/>
      <c r="L151" s="368"/>
      <c r="M151" s="387"/>
      <c r="N151" s="368"/>
      <c r="O151" s="368"/>
      <c r="P151" s="368"/>
      <c r="Q151" s="368"/>
      <c r="R151" s="356"/>
      <c r="S151" s="356"/>
      <c r="T151" s="356"/>
      <c r="U151" s="356"/>
      <c r="V151" s="356"/>
      <c r="W151" s="356"/>
      <c r="X151" s="356"/>
      <c r="Y151" s="368"/>
      <c r="Z151" s="356"/>
      <c r="AA151" s="356"/>
      <c r="AB151" s="356"/>
      <c r="AC151" s="356"/>
      <c r="AD151" s="154"/>
      <c r="AF151" s="154"/>
      <c r="AG151" s="154"/>
      <c r="AH151" s="154"/>
      <c r="AI151" s="154"/>
    </row>
    <row r="152" spans="1:35" ht="12.75" hidden="1" x14ac:dyDescent="0.2">
      <c r="A152" s="166"/>
      <c r="B152" s="401" t="s">
        <v>662</v>
      </c>
      <c r="C152" s="401"/>
      <c r="D152" s="401"/>
      <c r="E152" s="175"/>
      <c r="F152" s="347"/>
      <c r="G152" s="348" t="s">
        <v>663</v>
      </c>
      <c r="H152" s="161"/>
      <c r="I152" s="262"/>
      <c r="J152" s="262"/>
      <c r="K152" s="368"/>
      <c r="L152" s="368"/>
      <c r="M152" s="387"/>
      <c r="N152" s="368"/>
      <c r="O152" s="368"/>
      <c r="P152" s="368"/>
      <c r="Q152" s="368"/>
      <c r="R152" s="356"/>
      <c r="S152" s="356"/>
      <c r="T152" s="356"/>
      <c r="U152" s="356"/>
      <c r="V152" s="356"/>
      <c r="W152" s="356"/>
      <c r="X152" s="356"/>
      <c r="Y152" s="368"/>
      <c r="Z152" s="356"/>
      <c r="AA152" s="356"/>
      <c r="AB152" s="356"/>
      <c r="AC152" s="356"/>
      <c r="AD152" s="154"/>
      <c r="AF152" s="154"/>
      <c r="AG152" s="154"/>
      <c r="AH152" s="154"/>
      <c r="AI152" s="154"/>
    </row>
    <row r="153" spans="1:35" ht="12.75" hidden="1" x14ac:dyDescent="0.2">
      <c r="A153" s="166"/>
      <c r="B153" s="401" t="s">
        <v>664</v>
      </c>
      <c r="C153" s="401"/>
      <c r="D153" s="401"/>
      <c r="E153" s="175"/>
      <c r="F153" s="347"/>
      <c r="G153" s="348" t="s">
        <v>665</v>
      </c>
      <c r="H153" s="161"/>
      <c r="I153" s="262"/>
      <c r="J153" s="262"/>
      <c r="K153" s="368"/>
      <c r="L153" s="368"/>
      <c r="M153" s="387"/>
      <c r="N153" s="368"/>
      <c r="O153" s="368"/>
      <c r="P153" s="368"/>
      <c r="Q153" s="368"/>
      <c r="R153" s="356"/>
      <c r="S153" s="356"/>
      <c r="T153" s="356"/>
      <c r="U153" s="356"/>
      <c r="V153" s="356"/>
      <c r="W153" s="356"/>
      <c r="X153" s="356"/>
      <c r="Y153" s="368"/>
      <c r="Z153" s="356"/>
      <c r="AA153" s="356"/>
      <c r="AB153" s="356"/>
      <c r="AC153" s="356"/>
      <c r="AD153" s="154"/>
      <c r="AF153" s="154"/>
      <c r="AG153" s="154"/>
      <c r="AH153" s="154"/>
      <c r="AI153" s="154"/>
    </row>
    <row r="154" spans="1:35" ht="12.75" hidden="1" x14ac:dyDescent="0.2">
      <c r="A154" s="166"/>
      <c r="B154" s="891" t="s">
        <v>666</v>
      </c>
      <c r="C154" s="891"/>
      <c r="D154" s="891"/>
      <c r="E154" s="892"/>
      <c r="F154" s="349"/>
      <c r="G154" s="348" t="s">
        <v>667</v>
      </c>
      <c r="H154" s="161"/>
      <c r="I154" s="262"/>
      <c r="J154" s="262"/>
      <c r="K154" s="368"/>
      <c r="L154" s="368"/>
      <c r="M154" s="387"/>
      <c r="N154" s="368"/>
      <c r="O154" s="368"/>
      <c r="P154" s="368"/>
      <c r="Q154" s="368"/>
      <c r="R154" s="356"/>
      <c r="S154" s="356"/>
      <c r="T154" s="356"/>
      <c r="U154" s="356"/>
      <c r="V154" s="356"/>
      <c r="W154" s="356"/>
      <c r="X154" s="356"/>
      <c r="Y154" s="368"/>
      <c r="Z154" s="356"/>
      <c r="AA154" s="356"/>
      <c r="AB154" s="356"/>
      <c r="AC154" s="356"/>
      <c r="AD154" s="154"/>
      <c r="AF154" s="154"/>
      <c r="AG154" s="154"/>
      <c r="AH154" s="154"/>
      <c r="AI154" s="154"/>
    </row>
    <row r="155" spans="1:35" ht="12.75" hidden="1" x14ac:dyDescent="0.2">
      <c r="A155" s="166"/>
      <c r="B155" s="401" t="s">
        <v>668</v>
      </c>
      <c r="C155" s="401"/>
      <c r="D155" s="401"/>
      <c r="E155" s="402"/>
      <c r="F155" s="349"/>
      <c r="G155" s="348" t="s">
        <v>669</v>
      </c>
      <c r="H155" s="161"/>
      <c r="I155" s="262"/>
      <c r="J155" s="262"/>
      <c r="K155" s="368"/>
      <c r="L155" s="368"/>
      <c r="M155" s="387"/>
      <c r="N155" s="368"/>
      <c r="O155" s="368"/>
      <c r="P155" s="368"/>
      <c r="Q155" s="368"/>
      <c r="R155" s="356"/>
      <c r="S155" s="356"/>
      <c r="T155" s="356"/>
      <c r="U155" s="356"/>
      <c r="V155" s="356"/>
      <c r="W155" s="356"/>
      <c r="X155" s="356"/>
      <c r="Y155" s="368"/>
      <c r="Z155" s="356"/>
      <c r="AA155" s="356"/>
      <c r="AB155" s="356"/>
      <c r="AC155" s="356"/>
      <c r="AD155" s="154"/>
      <c r="AF155" s="154"/>
      <c r="AG155" s="154"/>
      <c r="AH155" s="154"/>
      <c r="AI155" s="154"/>
    </row>
    <row r="156" spans="1:35" ht="21" customHeight="1" x14ac:dyDescent="0.2">
      <c r="A156" s="898" t="s">
        <v>106</v>
      </c>
      <c r="B156" s="899"/>
      <c r="C156" s="899"/>
      <c r="D156" s="899"/>
      <c r="E156" s="900"/>
      <c r="F156" s="420"/>
      <c r="G156" s="416" t="s">
        <v>107</v>
      </c>
      <c r="H156" s="416"/>
      <c r="I156" s="417">
        <f>I157</f>
        <v>0</v>
      </c>
      <c r="J156" s="417">
        <f>J157</f>
        <v>0</v>
      </c>
      <c r="K156" s="419">
        <f t="shared" ref="K156:AC156" si="20">K157</f>
        <v>0</v>
      </c>
      <c r="L156" s="419">
        <f t="shared" si="20"/>
        <v>0</v>
      </c>
      <c r="M156" s="419">
        <f t="shared" si="20"/>
        <v>0</v>
      </c>
      <c r="N156" s="419">
        <f t="shared" si="20"/>
        <v>0</v>
      </c>
      <c r="O156" s="419">
        <f t="shared" si="20"/>
        <v>0</v>
      </c>
      <c r="P156" s="419">
        <f t="shared" si="20"/>
        <v>0</v>
      </c>
      <c r="Q156" s="419">
        <f t="shared" si="20"/>
        <v>0</v>
      </c>
      <c r="R156" s="419">
        <f t="shared" si="20"/>
        <v>0</v>
      </c>
      <c r="S156" s="419">
        <f t="shared" si="20"/>
        <v>0</v>
      </c>
      <c r="T156" s="419">
        <f t="shared" si="20"/>
        <v>0</v>
      </c>
      <c r="U156" s="419">
        <f t="shared" si="20"/>
        <v>0</v>
      </c>
      <c r="V156" s="419">
        <f t="shared" si="20"/>
        <v>0</v>
      </c>
      <c r="W156" s="419">
        <f t="shared" si="20"/>
        <v>0</v>
      </c>
      <c r="X156" s="419">
        <f t="shared" si="20"/>
        <v>0</v>
      </c>
      <c r="Y156" s="419">
        <f t="shared" si="20"/>
        <v>0</v>
      </c>
      <c r="Z156" s="376">
        <f t="shared" si="20"/>
        <v>0</v>
      </c>
      <c r="AA156" s="376">
        <f t="shared" si="20"/>
        <v>0</v>
      </c>
      <c r="AB156" s="376">
        <f t="shared" si="20"/>
        <v>0</v>
      </c>
      <c r="AC156" s="376">
        <f t="shared" si="20"/>
        <v>0</v>
      </c>
      <c r="AD156" s="154"/>
      <c r="AF156" s="154"/>
      <c r="AG156" s="154"/>
      <c r="AH156" s="154"/>
      <c r="AI156" s="154"/>
    </row>
    <row r="157" spans="1:35" ht="22.5" customHeight="1" x14ac:dyDescent="0.2">
      <c r="A157" s="901" t="s">
        <v>783</v>
      </c>
      <c r="B157" s="891"/>
      <c r="C157" s="891"/>
      <c r="D157" s="891"/>
      <c r="E157" s="892"/>
      <c r="F157" s="337"/>
      <c r="G157" s="191" t="s">
        <v>274</v>
      </c>
      <c r="H157" s="185"/>
      <c r="I157" s="261">
        <v>0</v>
      </c>
      <c r="J157" s="261">
        <v>0</v>
      </c>
      <c r="K157" s="368">
        <f>'F16'!K160</f>
        <v>0</v>
      </c>
      <c r="L157" s="368"/>
      <c r="M157" s="387"/>
      <c r="N157" s="368">
        <v>0</v>
      </c>
      <c r="O157" s="368">
        <v>0</v>
      </c>
      <c r="P157" s="368">
        <v>0</v>
      </c>
      <c r="Q157" s="368">
        <f>R157+S157+T157+U157</f>
        <v>0</v>
      </c>
      <c r="R157" s="356"/>
      <c r="S157" s="356"/>
      <c r="T157" s="356"/>
      <c r="U157" s="356"/>
      <c r="V157" s="356"/>
      <c r="W157" s="356"/>
      <c r="X157" s="356"/>
      <c r="Y157" s="368"/>
      <c r="Z157" s="356"/>
      <c r="AA157" s="356"/>
      <c r="AB157" s="356"/>
      <c r="AC157" s="356"/>
      <c r="AD157" s="154"/>
      <c r="AF157" s="154"/>
      <c r="AG157" s="154"/>
      <c r="AH157" s="154"/>
      <c r="AI157" s="154"/>
    </row>
    <row r="158" spans="1:35" ht="12.75" hidden="1" x14ac:dyDescent="0.2">
      <c r="A158" s="178"/>
      <c r="B158" s="401" t="s">
        <v>670</v>
      </c>
      <c r="C158" s="179"/>
      <c r="D158" s="179"/>
      <c r="E158" s="180"/>
      <c r="F158" s="349"/>
      <c r="G158" s="348"/>
      <c r="H158" s="161"/>
      <c r="I158" s="161"/>
      <c r="J158" s="262"/>
      <c r="K158" s="368"/>
      <c r="L158" s="642"/>
      <c r="M158" s="387"/>
      <c r="N158" s="356"/>
      <c r="O158" s="356"/>
      <c r="P158" s="356"/>
      <c r="Q158" s="356"/>
      <c r="R158" s="356"/>
      <c r="S158" s="356"/>
      <c r="T158" s="356"/>
      <c r="U158" s="356"/>
      <c r="V158" s="356"/>
      <c r="W158" s="356"/>
      <c r="X158" s="356"/>
      <c r="Y158" s="368"/>
      <c r="Z158" s="356"/>
      <c r="AA158" s="356"/>
      <c r="AB158" s="356"/>
      <c r="AC158" s="356"/>
      <c r="AD158" s="154"/>
      <c r="AF158" s="154"/>
      <c r="AG158" s="154"/>
      <c r="AH158" s="154"/>
      <c r="AI158" s="154"/>
    </row>
    <row r="159" spans="1:35" ht="12.75" hidden="1" x14ac:dyDescent="0.2">
      <c r="A159" s="178"/>
      <c r="B159" s="401" t="s">
        <v>671</v>
      </c>
      <c r="C159" s="179"/>
      <c r="D159" s="179"/>
      <c r="E159" s="180"/>
      <c r="F159" s="349"/>
      <c r="G159" s="348" t="s">
        <v>672</v>
      </c>
      <c r="H159" s="161"/>
      <c r="I159" s="161"/>
      <c r="J159" s="262"/>
      <c r="K159" s="368"/>
      <c r="L159" s="642"/>
      <c r="M159" s="387"/>
      <c r="N159" s="356"/>
      <c r="O159" s="356"/>
      <c r="P159" s="356"/>
      <c r="Q159" s="356"/>
      <c r="R159" s="356"/>
      <c r="S159" s="356"/>
      <c r="T159" s="356"/>
      <c r="U159" s="356"/>
      <c r="V159" s="356"/>
      <c r="W159" s="356"/>
      <c r="X159" s="356"/>
      <c r="Y159" s="368"/>
      <c r="Z159" s="356"/>
      <c r="AA159" s="356"/>
      <c r="AB159" s="356"/>
      <c r="AC159" s="356"/>
      <c r="AD159" s="154"/>
      <c r="AF159" s="154"/>
      <c r="AG159" s="154"/>
      <c r="AH159" s="154"/>
      <c r="AI159" s="154"/>
    </row>
    <row r="160" spans="1:35" ht="12.75" hidden="1" x14ac:dyDescent="0.2">
      <c r="A160" s="178"/>
      <c r="B160" s="401" t="s">
        <v>673</v>
      </c>
      <c r="C160" s="179"/>
      <c r="D160" s="179"/>
      <c r="E160" s="180"/>
      <c r="F160" s="349"/>
      <c r="G160" s="348"/>
      <c r="H160" s="161"/>
      <c r="I160" s="161"/>
      <c r="J160" s="262"/>
      <c r="K160" s="368"/>
      <c r="L160" s="642"/>
      <c r="M160" s="387"/>
      <c r="N160" s="356"/>
      <c r="O160" s="356"/>
      <c r="P160" s="356"/>
      <c r="Q160" s="356"/>
      <c r="R160" s="356"/>
      <c r="S160" s="356"/>
      <c r="T160" s="356"/>
      <c r="U160" s="356"/>
      <c r="V160" s="356"/>
      <c r="W160" s="356"/>
      <c r="X160" s="356"/>
      <c r="Y160" s="368"/>
      <c r="Z160" s="356"/>
      <c r="AA160" s="356"/>
      <c r="AB160" s="356"/>
      <c r="AC160" s="356"/>
      <c r="AD160" s="154"/>
      <c r="AF160" s="154"/>
      <c r="AG160" s="154"/>
      <c r="AH160" s="154"/>
      <c r="AI160" s="154"/>
    </row>
    <row r="161" spans="1:35" hidden="1" x14ac:dyDescent="0.2">
      <c r="A161" s="178"/>
      <c r="B161" s="401" t="s">
        <v>674</v>
      </c>
      <c r="C161" s="179"/>
      <c r="D161" s="179"/>
      <c r="E161" s="180"/>
      <c r="F161" s="349"/>
      <c r="G161" s="348" t="s">
        <v>675</v>
      </c>
      <c r="H161" s="161"/>
      <c r="I161" s="161"/>
      <c r="J161" s="262"/>
      <c r="K161" s="368"/>
      <c r="L161" s="642"/>
      <c r="M161" s="387"/>
      <c r="N161" s="356"/>
      <c r="O161" s="356"/>
      <c r="P161" s="356"/>
      <c r="Q161" s="356"/>
      <c r="R161" s="356"/>
      <c r="S161" s="356"/>
      <c r="T161" s="356"/>
      <c r="U161" s="356"/>
      <c r="V161" s="356"/>
      <c r="W161" s="356"/>
      <c r="X161" s="356"/>
      <c r="Y161" s="368"/>
      <c r="Z161" s="356"/>
      <c r="AA161" s="356"/>
      <c r="AB161" s="356"/>
      <c r="AC161" s="356"/>
    </row>
    <row r="162" spans="1:35" ht="4.5" hidden="1" customHeight="1" x14ac:dyDescent="0.2">
      <c r="A162" s="178"/>
      <c r="B162" s="401"/>
      <c r="C162" s="179"/>
      <c r="D162" s="179"/>
      <c r="E162" s="180"/>
      <c r="F162" s="349"/>
      <c r="G162" s="348"/>
      <c r="H162" s="161"/>
      <c r="I162" s="161"/>
      <c r="J162" s="262"/>
      <c r="K162" s="368"/>
      <c r="L162" s="642"/>
      <c r="M162" s="387"/>
      <c r="N162" s="356"/>
      <c r="O162" s="356"/>
      <c r="P162" s="356"/>
      <c r="Q162" s="356"/>
      <c r="R162" s="356"/>
      <c r="S162" s="356"/>
      <c r="T162" s="356"/>
      <c r="U162" s="356"/>
      <c r="V162" s="356"/>
      <c r="W162" s="356"/>
      <c r="X162" s="356"/>
      <c r="Y162" s="368"/>
      <c r="Z162" s="356"/>
      <c r="AA162" s="356"/>
      <c r="AB162" s="356"/>
      <c r="AC162" s="356"/>
    </row>
    <row r="163" spans="1:35" s="225" customFormat="1" ht="15" x14ac:dyDescent="0.25">
      <c r="A163" s="475" t="s">
        <v>761</v>
      </c>
      <c r="B163" s="476"/>
      <c r="C163" s="476"/>
      <c r="D163" s="476"/>
      <c r="E163" s="477"/>
      <c r="F163" s="696" t="s">
        <v>110</v>
      </c>
      <c r="G163" s="478" t="s">
        <v>676</v>
      </c>
      <c r="H163" s="479">
        <f>H165+H402</f>
        <v>0</v>
      </c>
      <c r="I163" s="479">
        <f t="shared" ref="I163:X164" si="21">I165+I402</f>
        <v>357953</v>
      </c>
      <c r="J163" s="418">
        <f t="shared" si="21"/>
        <v>267992</v>
      </c>
      <c r="K163" s="418">
        <f>K445+K515+K629+K663+K688+K680</f>
        <v>606801</v>
      </c>
      <c r="L163" s="418">
        <f t="shared" ref="L163:P163" si="22">L445+L515+L629+L663+L688</f>
        <v>432942232.16400003</v>
      </c>
      <c r="M163" s="418">
        <f t="shared" si="22"/>
        <v>127.51</v>
      </c>
      <c r="N163" s="418">
        <f t="shared" si="22"/>
        <v>218199</v>
      </c>
      <c r="O163" s="418">
        <f t="shared" si="22"/>
        <v>160457</v>
      </c>
      <c r="P163" s="418">
        <f t="shared" si="22"/>
        <v>134492</v>
      </c>
      <c r="Q163" s="418">
        <f>Q445+Q515+Q629+Q663+Q688+Q680</f>
        <v>606801</v>
      </c>
      <c r="R163" s="418">
        <f t="shared" ref="R163:Y163" si="23">R445+R515+R629+R663+R688+R680</f>
        <v>555331</v>
      </c>
      <c r="S163" s="418">
        <f t="shared" si="23"/>
        <v>27866</v>
      </c>
      <c r="T163" s="418">
        <f t="shared" si="23"/>
        <v>17743</v>
      </c>
      <c r="U163" s="418">
        <f t="shared" si="23"/>
        <v>5861</v>
      </c>
      <c r="V163" s="418">
        <f t="shared" si="23"/>
        <v>3035</v>
      </c>
      <c r="W163" s="418">
        <f t="shared" si="23"/>
        <v>2114</v>
      </c>
      <c r="X163" s="418">
        <f t="shared" si="23"/>
        <v>5149</v>
      </c>
      <c r="Y163" s="418">
        <f t="shared" si="23"/>
        <v>485938</v>
      </c>
      <c r="Z163" s="366">
        <f>Z441</f>
        <v>0</v>
      </c>
      <c r="AA163" s="366">
        <f>AA441</f>
        <v>0</v>
      </c>
      <c r="AB163" s="366">
        <f>AB441</f>
        <v>0</v>
      </c>
      <c r="AC163" s="366">
        <f>AC441</f>
        <v>0</v>
      </c>
      <c r="AD163" s="633"/>
      <c r="AF163" s="163"/>
      <c r="AG163" s="163"/>
      <c r="AH163" s="163"/>
      <c r="AI163" s="163"/>
    </row>
    <row r="164" spans="1:35" s="225" customFormat="1" ht="15" hidden="1" x14ac:dyDescent="0.25">
      <c r="A164" s="501"/>
      <c r="B164" s="451"/>
      <c r="C164" s="451"/>
      <c r="D164" s="451"/>
      <c r="E164" s="545"/>
      <c r="F164" s="696" t="s">
        <v>111</v>
      </c>
      <c r="G164" s="478"/>
      <c r="H164" s="479">
        <f>H166+H403</f>
        <v>0</v>
      </c>
      <c r="I164" s="479">
        <f t="shared" si="21"/>
        <v>186144</v>
      </c>
      <c r="J164" s="418">
        <f t="shared" si="21"/>
        <v>122180</v>
      </c>
      <c r="K164" s="418">
        <f t="shared" si="21"/>
        <v>120855</v>
      </c>
      <c r="L164" s="418" t="e">
        <f t="shared" si="21"/>
        <v>#REF!</v>
      </c>
      <c r="M164" s="418">
        <f t="shared" si="21"/>
        <v>130.10999999999999</v>
      </c>
      <c r="N164" s="418">
        <f t="shared" si="21"/>
        <v>117458</v>
      </c>
      <c r="O164" s="418">
        <f t="shared" si="21"/>
        <v>126503</v>
      </c>
      <c r="P164" s="418">
        <f t="shared" si="21"/>
        <v>134488</v>
      </c>
      <c r="Q164" s="418">
        <f t="shared" si="21"/>
        <v>120855</v>
      </c>
      <c r="R164" s="418">
        <f t="shared" si="21"/>
        <v>69717</v>
      </c>
      <c r="S164" s="418">
        <f t="shared" si="21"/>
        <v>25805</v>
      </c>
      <c r="T164" s="418">
        <f t="shared" si="21"/>
        <v>18793</v>
      </c>
      <c r="U164" s="418">
        <f t="shared" si="21"/>
        <v>6540</v>
      </c>
      <c r="V164" s="418">
        <f t="shared" si="21"/>
        <v>3037</v>
      </c>
      <c r="W164" s="418">
        <f t="shared" si="21"/>
        <v>2112</v>
      </c>
      <c r="X164" s="418">
        <f t="shared" si="21"/>
        <v>5149</v>
      </c>
      <c r="Y164" s="418">
        <f t="shared" ref="Y164" si="24">Y166+Y403</f>
        <v>0</v>
      </c>
      <c r="Z164" s="366">
        <f>Z166+Z403</f>
        <v>0</v>
      </c>
      <c r="AA164" s="366">
        <f>AA166+AA403</f>
        <v>0</v>
      </c>
      <c r="AB164" s="366">
        <f>AB166+AB403</f>
        <v>0</v>
      </c>
      <c r="AC164" s="366">
        <f>AC166+AC403</f>
        <v>0</v>
      </c>
      <c r="AD164" s="633"/>
      <c r="AF164" s="163"/>
      <c r="AG164" s="163"/>
      <c r="AH164" s="163"/>
      <c r="AI164" s="163"/>
    </row>
    <row r="165" spans="1:35" ht="12.75" hidden="1" x14ac:dyDescent="0.2">
      <c r="A165" s="501"/>
      <c r="B165" s="507" t="s">
        <v>677</v>
      </c>
      <c r="C165" s="451"/>
      <c r="D165" s="451"/>
      <c r="E165" s="545"/>
      <c r="F165" s="696" t="s">
        <v>110</v>
      </c>
      <c r="G165" s="487" t="s">
        <v>678</v>
      </c>
      <c r="H165" s="479">
        <f>H167+H237+H333+H343+H351+H385</f>
        <v>0</v>
      </c>
      <c r="I165" s="479">
        <f t="shared" ref="I165:AC166" si="25">I167+I237+I333+I343+I351+I385</f>
        <v>339102</v>
      </c>
      <c r="J165" s="418">
        <f t="shared" si="25"/>
        <v>262756</v>
      </c>
      <c r="K165" s="418">
        <f t="shared" si="25"/>
        <v>95140</v>
      </c>
      <c r="L165" s="418">
        <f t="shared" si="25"/>
        <v>249964174.164</v>
      </c>
      <c r="M165" s="418">
        <f t="shared" si="25"/>
        <v>81.84</v>
      </c>
      <c r="N165" s="418">
        <f t="shared" si="25"/>
        <v>136312</v>
      </c>
      <c r="O165" s="418">
        <f t="shared" si="25"/>
        <v>100519</v>
      </c>
      <c r="P165" s="418">
        <f t="shared" si="25"/>
        <v>96503</v>
      </c>
      <c r="Q165" s="418">
        <f t="shared" si="25"/>
        <v>95140</v>
      </c>
      <c r="R165" s="418">
        <f t="shared" si="25"/>
        <v>49459</v>
      </c>
      <c r="S165" s="418">
        <f t="shared" si="25"/>
        <v>22792</v>
      </c>
      <c r="T165" s="418">
        <f t="shared" si="25"/>
        <v>17413</v>
      </c>
      <c r="U165" s="418">
        <f t="shared" si="25"/>
        <v>5476</v>
      </c>
      <c r="V165" s="418">
        <f t="shared" si="25"/>
        <v>1835</v>
      </c>
      <c r="W165" s="418">
        <f t="shared" si="25"/>
        <v>743</v>
      </c>
      <c r="X165" s="418">
        <f t="shared" si="25"/>
        <v>2578</v>
      </c>
      <c r="Y165" s="418">
        <f t="shared" si="25"/>
        <v>0</v>
      </c>
      <c r="Z165" s="356">
        <f t="shared" si="25"/>
        <v>0</v>
      </c>
      <c r="AA165" s="356">
        <f t="shared" si="25"/>
        <v>0</v>
      </c>
      <c r="AB165" s="356">
        <f t="shared" si="25"/>
        <v>0</v>
      </c>
      <c r="AC165" s="356">
        <f t="shared" si="25"/>
        <v>0</v>
      </c>
      <c r="AD165" s="154"/>
    </row>
    <row r="166" spans="1:35" ht="12.75" hidden="1" x14ac:dyDescent="0.2">
      <c r="A166" s="501"/>
      <c r="B166" s="507"/>
      <c r="C166" s="451"/>
      <c r="D166" s="451"/>
      <c r="E166" s="545"/>
      <c r="F166" s="696" t="s">
        <v>111</v>
      </c>
      <c r="G166" s="487"/>
      <c r="H166" s="479">
        <f>H168+H238+H334+H344+H352+H386</f>
        <v>0</v>
      </c>
      <c r="I166" s="479">
        <f t="shared" si="25"/>
        <v>67293</v>
      </c>
      <c r="J166" s="418">
        <f t="shared" si="25"/>
        <v>116944</v>
      </c>
      <c r="K166" s="418">
        <f t="shared" si="25"/>
        <v>95140</v>
      </c>
      <c r="L166" s="418" t="e">
        <f t="shared" si="25"/>
        <v>#REF!</v>
      </c>
      <c r="M166" s="418">
        <f t="shared" si="25"/>
        <v>85.86999999999999</v>
      </c>
      <c r="N166" s="418">
        <f t="shared" si="25"/>
        <v>79469</v>
      </c>
      <c r="O166" s="418">
        <f t="shared" si="25"/>
        <v>88514</v>
      </c>
      <c r="P166" s="418">
        <f t="shared" si="25"/>
        <v>96499</v>
      </c>
      <c r="Q166" s="418">
        <f t="shared" si="25"/>
        <v>95140</v>
      </c>
      <c r="R166" s="418">
        <f t="shared" si="25"/>
        <v>47217</v>
      </c>
      <c r="S166" s="418">
        <f t="shared" si="25"/>
        <v>23305</v>
      </c>
      <c r="T166" s="418">
        <f t="shared" si="25"/>
        <v>18463</v>
      </c>
      <c r="U166" s="418">
        <f t="shared" si="25"/>
        <v>6155</v>
      </c>
      <c r="V166" s="418">
        <f t="shared" si="25"/>
        <v>1837</v>
      </c>
      <c r="W166" s="418">
        <f t="shared" si="25"/>
        <v>741</v>
      </c>
      <c r="X166" s="418">
        <f t="shared" si="25"/>
        <v>2578</v>
      </c>
      <c r="Y166" s="418">
        <f t="shared" si="25"/>
        <v>0</v>
      </c>
      <c r="Z166" s="356">
        <f t="shared" si="25"/>
        <v>0</v>
      </c>
      <c r="AA166" s="356">
        <f t="shared" si="25"/>
        <v>0</v>
      </c>
      <c r="AB166" s="356">
        <f t="shared" si="25"/>
        <v>0</v>
      </c>
      <c r="AC166" s="356">
        <f t="shared" si="25"/>
        <v>0</v>
      </c>
      <c r="AD166" s="154"/>
    </row>
    <row r="167" spans="1:35" ht="12.75" hidden="1" x14ac:dyDescent="0.2">
      <c r="A167" s="501"/>
      <c r="B167" s="507"/>
      <c r="C167" s="464" t="s">
        <v>679</v>
      </c>
      <c r="D167" s="451"/>
      <c r="E167" s="545"/>
      <c r="F167" s="696" t="s">
        <v>110</v>
      </c>
      <c r="G167" s="478" t="s">
        <v>113</v>
      </c>
      <c r="H167" s="479">
        <f>H169+H203+H219</f>
        <v>0</v>
      </c>
      <c r="I167" s="479">
        <f t="shared" ref="I167:AC168" si="26">I169+I203+I219</f>
        <v>12437</v>
      </c>
      <c r="J167" s="418">
        <f t="shared" si="26"/>
        <v>24274</v>
      </c>
      <c r="K167" s="418">
        <f t="shared" si="26"/>
        <v>35584</v>
      </c>
      <c r="L167" s="418">
        <f t="shared" si="26"/>
        <v>30432688</v>
      </c>
      <c r="M167" s="418">
        <f t="shared" si="26"/>
        <v>15.16</v>
      </c>
      <c r="N167" s="418">
        <f t="shared" si="26"/>
        <v>35308</v>
      </c>
      <c r="O167" s="418">
        <f t="shared" si="26"/>
        <v>35293</v>
      </c>
      <c r="P167" s="418">
        <f t="shared" si="26"/>
        <v>35278</v>
      </c>
      <c r="Q167" s="418">
        <f t="shared" si="26"/>
        <v>35584</v>
      </c>
      <c r="R167" s="418">
        <f t="shared" si="26"/>
        <v>11353</v>
      </c>
      <c r="S167" s="418">
        <f t="shared" si="26"/>
        <v>10455</v>
      </c>
      <c r="T167" s="418">
        <f t="shared" si="26"/>
        <v>10405</v>
      </c>
      <c r="U167" s="418">
        <f t="shared" si="26"/>
        <v>3371</v>
      </c>
      <c r="V167" s="418">
        <f t="shared" si="26"/>
        <v>0</v>
      </c>
      <c r="W167" s="418">
        <f t="shared" si="26"/>
        <v>0</v>
      </c>
      <c r="X167" s="418">
        <f t="shared" si="26"/>
        <v>0</v>
      </c>
      <c r="Y167" s="418">
        <f t="shared" si="26"/>
        <v>0</v>
      </c>
      <c r="Z167" s="356">
        <f t="shared" si="26"/>
        <v>0</v>
      </c>
      <c r="AA167" s="356">
        <f t="shared" si="26"/>
        <v>0</v>
      </c>
      <c r="AB167" s="356">
        <f t="shared" si="26"/>
        <v>0</v>
      </c>
      <c r="AC167" s="356">
        <f t="shared" si="26"/>
        <v>0</v>
      </c>
      <c r="AD167" s="154"/>
    </row>
    <row r="168" spans="1:35" ht="12.75" hidden="1" x14ac:dyDescent="0.2">
      <c r="A168" s="501"/>
      <c r="B168" s="507"/>
      <c r="C168" s="464"/>
      <c r="D168" s="451"/>
      <c r="E168" s="545"/>
      <c r="F168" s="696" t="s">
        <v>111</v>
      </c>
      <c r="G168" s="478"/>
      <c r="H168" s="479">
        <f>H170+H204+H220</f>
        <v>0</v>
      </c>
      <c r="I168" s="479">
        <f t="shared" si="26"/>
        <v>12437</v>
      </c>
      <c r="J168" s="418">
        <f t="shared" si="26"/>
        <v>24274</v>
      </c>
      <c r="K168" s="418">
        <f t="shared" si="26"/>
        <v>35584</v>
      </c>
      <c r="L168" s="418">
        <f t="shared" si="26"/>
        <v>30432688</v>
      </c>
      <c r="M168" s="418">
        <f t="shared" si="26"/>
        <v>15.16</v>
      </c>
      <c r="N168" s="418">
        <f t="shared" si="26"/>
        <v>35308</v>
      </c>
      <c r="O168" s="418">
        <f t="shared" si="26"/>
        <v>35293</v>
      </c>
      <c r="P168" s="418">
        <f t="shared" si="26"/>
        <v>35278</v>
      </c>
      <c r="Q168" s="418">
        <f t="shared" si="26"/>
        <v>35584</v>
      </c>
      <c r="R168" s="418">
        <f t="shared" si="26"/>
        <v>11353</v>
      </c>
      <c r="S168" s="418">
        <f t="shared" si="26"/>
        <v>10455</v>
      </c>
      <c r="T168" s="418">
        <f t="shared" si="26"/>
        <v>10405</v>
      </c>
      <c r="U168" s="418">
        <f t="shared" si="26"/>
        <v>3371</v>
      </c>
      <c r="V168" s="418">
        <f t="shared" si="26"/>
        <v>0</v>
      </c>
      <c r="W168" s="418">
        <f t="shared" si="26"/>
        <v>0</v>
      </c>
      <c r="X168" s="418">
        <f t="shared" si="26"/>
        <v>0</v>
      </c>
      <c r="Y168" s="418">
        <f t="shared" si="26"/>
        <v>0</v>
      </c>
      <c r="Z168" s="356">
        <f t="shared" si="26"/>
        <v>0</v>
      </c>
      <c r="AA168" s="356">
        <f t="shared" si="26"/>
        <v>0</v>
      </c>
      <c r="AB168" s="356">
        <f t="shared" si="26"/>
        <v>0</v>
      </c>
      <c r="AC168" s="356">
        <f t="shared" si="26"/>
        <v>0</v>
      </c>
      <c r="AD168" s="154"/>
    </row>
    <row r="169" spans="1:35" ht="12.75" hidden="1" x14ac:dyDescent="0.2">
      <c r="A169" s="501"/>
      <c r="B169" s="507"/>
      <c r="C169" s="451"/>
      <c r="D169" s="451"/>
      <c r="E169" s="685" t="s">
        <v>680</v>
      </c>
      <c r="F169" s="696" t="s">
        <v>110</v>
      </c>
      <c r="G169" s="493" t="s">
        <v>114</v>
      </c>
      <c r="H169" s="479">
        <f>H171+H173+H175+H187+H189+H191+H199+H201</f>
        <v>0</v>
      </c>
      <c r="I169" s="479">
        <f t="shared" ref="I169:AC170" si="27">I171+I173+I175+I187+I189+I191+I199+I201</f>
        <v>11862</v>
      </c>
      <c r="J169" s="418">
        <f t="shared" si="27"/>
        <v>23784</v>
      </c>
      <c r="K169" s="418">
        <f t="shared" si="27"/>
        <v>34484</v>
      </c>
      <c r="L169" s="418">
        <f t="shared" si="27"/>
        <v>29777688</v>
      </c>
      <c r="M169" s="418">
        <f t="shared" si="27"/>
        <v>10.61</v>
      </c>
      <c r="N169" s="418">
        <f t="shared" si="27"/>
        <v>34228</v>
      </c>
      <c r="O169" s="418">
        <f t="shared" si="27"/>
        <v>34213</v>
      </c>
      <c r="P169" s="418">
        <f t="shared" si="27"/>
        <v>34198</v>
      </c>
      <c r="Q169" s="418">
        <f t="shared" si="27"/>
        <v>34484</v>
      </c>
      <c r="R169" s="418">
        <f t="shared" si="27"/>
        <v>10795</v>
      </c>
      <c r="S169" s="418">
        <f t="shared" si="27"/>
        <v>10255</v>
      </c>
      <c r="T169" s="418">
        <f t="shared" si="27"/>
        <v>10205</v>
      </c>
      <c r="U169" s="418">
        <f t="shared" si="27"/>
        <v>3229</v>
      </c>
      <c r="V169" s="418">
        <f t="shared" si="27"/>
        <v>0</v>
      </c>
      <c r="W169" s="418">
        <f t="shared" si="27"/>
        <v>0</v>
      </c>
      <c r="X169" s="418">
        <f t="shared" si="27"/>
        <v>0</v>
      </c>
      <c r="Y169" s="418">
        <f t="shared" si="27"/>
        <v>0</v>
      </c>
      <c r="Z169" s="356">
        <f t="shared" si="27"/>
        <v>0</v>
      </c>
      <c r="AA169" s="356">
        <f t="shared" si="27"/>
        <v>0</v>
      </c>
      <c r="AB169" s="356">
        <f t="shared" si="27"/>
        <v>0</v>
      </c>
      <c r="AC169" s="356">
        <f t="shared" si="27"/>
        <v>0</v>
      </c>
      <c r="AD169" s="154"/>
    </row>
    <row r="170" spans="1:35" ht="12.75" hidden="1" x14ac:dyDescent="0.2">
      <c r="A170" s="501"/>
      <c r="B170" s="507"/>
      <c r="C170" s="451"/>
      <c r="D170" s="451"/>
      <c r="E170" s="685"/>
      <c r="F170" s="696" t="s">
        <v>111</v>
      </c>
      <c r="G170" s="493"/>
      <c r="H170" s="479">
        <f>H172+H174+H176+H188+H190+H192+H200+H202</f>
        <v>0</v>
      </c>
      <c r="I170" s="479">
        <f t="shared" si="27"/>
        <v>11862</v>
      </c>
      <c r="J170" s="418">
        <f t="shared" si="27"/>
        <v>23784</v>
      </c>
      <c r="K170" s="418">
        <f t="shared" si="27"/>
        <v>34484</v>
      </c>
      <c r="L170" s="418">
        <f t="shared" si="27"/>
        <v>29777688</v>
      </c>
      <c r="M170" s="418">
        <f t="shared" si="27"/>
        <v>10.61</v>
      </c>
      <c r="N170" s="418">
        <f t="shared" si="27"/>
        <v>34228</v>
      </c>
      <c r="O170" s="418">
        <f t="shared" si="27"/>
        <v>34213</v>
      </c>
      <c r="P170" s="418">
        <f t="shared" si="27"/>
        <v>34198</v>
      </c>
      <c r="Q170" s="418">
        <f t="shared" si="27"/>
        <v>34484</v>
      </c>
      <c r="R170" s="418">
        <f t="shared" si="27"/>
        <v>10795</v>
      </c>
      <c r="S170" s="418">
        <f t="shared" si="27"/>
        <v>10255</v>
      </c>
      <c r="T170" s="418">
        <f t="shared" si="27"/>
        <v>10205</v>
      </c>
      <c r="U170" s="418">
        <f t="shared" si="27"/>
        <v>3229</v>
      </c>
      <c r="V170" s="418">
        <f t="shared" si="27"/>
        <v>0</v>
      </c>
      <c r="W170" s="418">
        <f t="shared" si="27"/>
        <v>0</v>
      </c>
      <c r="X170" s="418">
        <f t="shared" si="27"/>
        <v>0</v>
      </c>
      <c r="Y170" s="418">
        <f t="shared" si="27"/>
        <v>0</v>
      </c>
      <c r="Z170" s="356">
        <f t="shared" si="27"/>
        <v>0</v>
      </c>
      <c r="AA170" s="356">
        <f t="shared" si="27"/>
        <v>0</v>
      </c>
      <c r="AB170" s="356">
        <f t="shared" si="27"/>
        <v>0</v>
      </c>
      <c r="AC170" s="356">
        <f t="shared" si="27"/>
        <v>0</v>
      </c>
      <c r="AD170" s="154"/>
    </row>
    <row r="171" spans="1:35" ht="12.75" hidden="1" x14ac:dyDescent="0.2">
      <c r="A171" s="501"/>
      <c r="B171" s="451"/>
      <c r="C171" s="451"/>
      <c r="D171" s="451"/>
      <c r="E171" s="538" t="s">
        <v>681</v>
      </c>
      <c r="F171" s="696" t="s">
        <v>110</v>
      </c>
      <c r="G171" s="487" t="s">
        <v>115</v>
      </c>
      <c r="H171" s="479">
        <f t="shared" ref="H171:AC182" si="28">H449</f>
        <v>0</v>
      </c>
      <c r="I171" s="479">
        <f t="shared" si="28"/>
        <v>9023</v>
      </c>
      <c r="J171" s="418">
        <f t="shared" si="28"/>
        <v>20400</v>
      </c>
      <c r="K171" s="418">
        <f t="shared" si="28"/>
        <v>29000</v>
      </c>
      <c r="L171" s="418">
        <f t="shared" si="28"/>
        <v>28440000</v>
      </c>
      <c r="M171" s="418">
        <f t="shared" si="28"/>
        <v>3.21</v>
      </c>
      <c r="N171" s="418">
        <f t="shared" si="28"/>
        <v>33000</v>
      </c>
      <c r="O171" s="418">
        <f t="shared" si="28"/>
        <v>33000</v>
      </c>
      <c r="P171" s="418">
        <f t="shared" si="28"/>
        <v>33000</v>
      </c>
      <c r="Q171" s="418">
        <f t="shared" si="28"/>
        <v>29000</v>
      </c>
      <c r="R171" s="418">
        <f t="shared" si="28"/>
        <v>9000</v>
      </c>
      <c r="S171" s="418">
        <f t="shared" si="28"/>
        <v>9000</v>
      </c>
      <c r="T171" s="418">
        <f t="shared" si="28"/>
        <v>9000</v>
      </c>
      <c r="U171" s="418">
        <f t="shared" si="28"/>
        <v>2000</v>
      </c>
      <c r="V171" s="418">
        <f t="shared" si="28"/>
        <v>0</v>
      </c>
      <c r="W171" s="418">
        <f t="shared" si="28"/>
        <v>0</v>
      </c>
      <c r="X171" s="418">
        <f t="shared" si="28"/>
        <v>0</v>
      </c>
      <c r="Y171" s="418">
        <f t="shared" si="28"/>
        <v>-700</v>
      </c>
      <c r="Z171" s="356">
        <f t="shared" si="28"/>
        <v>0</v>
      </c>
      <c r="AA171" s="356">
        <f t="shared" si="28"/>
        <v>0</v>
      </c>
      <c r="AB171" s="356">
        <f t="shared" si="28"/>
        <v>0</v>
      </c>
      <c r="AC171" s="356">
        <f t="shared" si="28"/>
        <v>-700</v>
      </c>
      <c r="AD171" s="154"/>
    </row>
    <row r="172" spans="1:35" ht="12.75" hidden="1" x14ac:dyDescent="0.2">
      <c r="A172" s="501"/>
      <c r="B172" s="451"/>
      <c r="C172" s="451"/>
      <c r="D172" s="451"/>
      <c r="E172" s="538"/>
      <c r="F172" s="696" t="s">
        <v>111</v>
      </c>
      <c r="G172" s="487"/>
      <c r="H172" s="479">
        <f t="shared" si="28"/>
        <v>0</v>
      </c>
      <c r="I172" s="479">
        <f t="shared" si="28"/>
        <v>9023</v>
      </c>
      <c r="J172" s="418">
        <f t="shared" si="28"/>
        <v>20400</v>
      </c>
      <c r="K172" s="418">
        <f t="shared" si="28"/>
        <v>29000</v>
      </c>
      <c r="L172" s="418">
        <f t="shared" si="28"/>
        <v>28440000</v>
      </c>
      <c r="M172" s="418">
        <f t="shared" si="28"/>
        <v>3.21</v>
      </c>
      <c r="N172" s="418">
        <f t="shared" si="28"/>
        <v>33000</v>
      </c>
      <c r="O172" s="418">
        <f t="shared" si="28"/>
        <v>33000</v>
      </c>
      <c r="P172" s="418">
        <f t="shared" si="28"/>
        <v>33000</v>
      </c>
      <c r="Q172" s="418">
        <f t="shared" si="28"/>
        <v>29000</v>
      </c>
      <c r="R172" s="418">
        <f t="shared" si="28"/>
        <v>9000</v>
      </c>
      <c r="S172" s="418">
        <f t="shared" si="28"/>
        <v>9000</v>
      </c>
      <c r="T172" s="418">
        <f t="shared" si="28"/>
        <v>9000</v>
      </c>
      <c r="U172" s="418">
        <f t="shared" si="28"/>
        <v>2000</v>
      </c>
      <c r="V172" s="418">
        <f t="shared" si="28"/>
        <v>0</v>
      </c>
      <c r="W172" s="418">
        <f t="shared" si="28"/>
        <v>0</v>
      </c>
      <c r="X172" s="418">
        <f t="shared" si="28"/>
        <v>0</v>
      </c>
      <c r="Y172" s="418">
        <f t="shared" si="28"/>
        <v>-700</v>
      </c>
      <c r="Z172" s="356">
        <f t="shared" si="28"/>
        <v>0</v>
      </c>
      <c r="AA172" s="356">
        <f t="shared" si="28"/>
        <v>0</v>
      </c>
      <c r="AB172" s="356">
        <f t="shared" si="28"/>
        <v>0</v>
      </c>
      <c r="AC172" s="356">
        <f t="shared" si="28"/>
        <v>-700</v>
      </c>
      <c r="AD172" s="154"/>
    </row>
    <row r="173" spans="1:35" ht="12.75" hidden="1" x14ac:dyDescent="0.2">
      <c r="A173" s="501"/>
      <c r="B173" s="451"/>
      <c r="C173" s="451"/>
      <c r="D173" s="451"/>
      <c r="E173" s="538" t="s">
        <v>118</v>
      </c>
      <c r="F173" s="696" t="s">
        <v>110</v>
      </c>
      <c r="G173" s="478" t="s">
        <v>119</v>
      </c>
      <c r="H173" s="479">
        <f t="shared" si="28"/>
        <v>0</v>
      </c>
      <c r="I173" s="479">
        <f t="shared" si="28"/>
        <v>0</v>
      </c>
      <c r="J173" s="418">
        <f t="shared" si="28"/>
        <v>0</v>
      </c>
      <c r="K173" s="418">
        <f t="shared" si="28"/>
        <v>0</v>
      </c>
      <c r="L173" s="418">
        <f t="shared" si="28"/>
        <v>0</v>
      </c>
      <c r="M173" s="418">
        <f t="shared" si="28"/>
        <v>0</v>
      </c>
      <c r="N173" s="418">
        <f t="shared" si="28"/>
        <v>0</v>
      </c>
      <c r="O173" s="418">
        <f t="shared" si="28"/>
        <v>0</v>
      </c>
      <c r="P173" s="418">
        <f t="shared" si="28"/>
        <v>0</v>
      </c>
      <c r="Q173" s="418">
        <f t="shared" si="28"/>
        <v>0</v>
      </c>
      <c r="R173" s="418">
        <f t="shared" si="28"/>
        <v>0</v>
      </c>
      <c r="S173" s="418">
        <f t="shared" si="28"/>
        <v>0</v>
      </c>
      <c r="T173" s="418">
        <f t="shared" si="28"/>
        <v>0</v>
      </c>
      <c r="U173" s="418">
        <f t="shared" si="28"/>
        <v>0</v>
      </c>
      <c r="V173" s="418">
        <f t="shared" si="28"/>
        <v>0</v>
      </c>
      <c r="W173" s="418">
        <f t="shared" si="28"/>
        <v>0</v>
      </c>
      <c r="X173" s="418">
        <f t="shared" si="28"/>
        <v>0</v>
      </c>
      <c r="Y173" s="418">
        <f t="shared" si="28"/>
        <v>0</v>
      </c>
      <c r="Z173" s="356">
        <f t="shared" si="28"/>
        <v>0</v>
      </c>
      <c r="AA173" s="356">
        <f t="shared" si="28"/>
        <v>0</v>
      </c>
      <c r="AB173" s="356">
        <f t="shared" si="28"/>
        <v>0</v>
      </c>
      <c r="AC173" s="356">
        <f t="shared" si="28"/>
        <v>0</v>
      </c>
      <c r="AD173" s="154"/>
    </row>
    <row r="174" spans="1:35" ht="12.75" hidden="1" x14ac:dyDescent="0.2">
      <c r="A174" s="501"/>
      <c r="B174" s="451"/>
      <c r="C174" s="451"/>
      <c r="D174" s="451"/>
      <c r="E174" s="538"/>
      <c r="F174" s="696" t="s">
        <v>111</v>
      </c>
      <c r="G174" s="478"/>
      <c r="H174" s="479">
        <f t="shared" si="28"/>
        <v>0</v>
      </c>
      <c r="I174" s="479">
        <f t="shared" si="28"/>
        <v>0</v>
      </c>
      <c r="J174" s="418">
        <f t="shared" si="28"/>
        <v>0</v>
      </c>
      <c r="K174" s="418">
        <f t="shared" si="28"/>
        <v>0</v>
      </c>
      <c r="L174" s="418">
        <f t="shared" si="28"/>
        <v>0</v>
      </c>
      <c r="M174" s="418">
        <f t="shared" si="28"/>
        <v>0</v>
      </c>
      <c r="N174" s="418">
        <f t="shared" si="28"/>
        <v>0</v>
      </c>
      <c r="O174" s="418">
        <f t="shared" si="28"/>
        <v>0</v>
      </c>
      <c r="P174" s="418">
        <f t="shared" si="28"/>
        <v>0</v>
      </c>
      <c r="Q174" s="418">
        <f t="shared" si="28"/>
        <v>0</v>
      </c>
      <c r="R174" s="418">
        <f t="shared" si="28"/>
        <v>0</v>
      </c>
      <c r="S174" s="418">
        <f t="shared" si="28"/>
        <v>0</v>
      </c>
      <c r="T174" s="418">
        <f t="shared" si="28"/>
        <v>0</v>
      </c>
      <c r="U174" s="418">
        <f t="shared" si="28"/>
        <v>0</v>
      </c>
      <c r="V174" s="418">
        <f t="shared" si="28"/>
        <v>0</v>
      </c>
      <c r="W174" s="418">
        <f t="shared" si="28"/>
        <v>0</v>
      </c>
      <c r="X174" s="418">
        <f t="shared" si="28"/>
        <v>0</v>
      </c>
      <c r="Y174" s="418">
        <f t="shared" si="28"/>
        <v>0</v>
      </c>
      <c r="Z174" s="356">
        <f t="shared" si="28"/>
        <v>0</v>
      </c>
      <c r="AA174" s="356">
        <f t="shared" si="28"/>
        <v>0</v>
      </c>
      <c r="AB174" s="356">
        <f t="shared" si="28"/>
        <v>0</v>
      </c>
      <c r="AC174" s="356">
        <f t="shared" si="28"/>
        <v>0</v>
      </c>
      <c r="AD174" s="154"/>
    </row>
    <row r="175" spans="1:35" ht="25.5" hidden="1" x14ac:dyDescent="0.2">
      <c r="A175" s="501"/>
      <c r="B175" s="451"/>
      <c r="C175" s="451"/>
      <c r="D175" s="451"/>
      <c r="E175" s="538" t="s">
        <v>122</v>
      </c>
      <c r="F175" s="696" t="s">
        <v>110</v>
      </c>
      <c r="G175" s="478" t="s">
        <v>123</v>
      </c>
      <c r="H175" s="479">
        <f t="shared" si="28"/>
        <v>0</v>
      </c>
      <c r="I175" s="479">
        <f t="shared" si="28"/>
        <v>0</v>
      </c>
      <c r="J175" s="418">
        <f t="shared" si="28"/>
        <v>0</v>
      </c>
      <c r="K175" s="418">
        <f t="shared" si="28"/>
        <v>0</v>
      </c>
      <c r="L175" s="418">
        <f t="shared" si="28"/>
        <v>0</v>
      </c>
      <c r="M175" s="418">
        <f t="shared" si="28"/>
        <v>0</v>
      </c>
      <c r="N175" s="418">
        <f t="shared" si="28"/>
        <v>0</v>
      </c>
      <c r="O175" s="418">
        <f t="shared" si="28"/>
        <v>0</v>
      </c>
      <c r="P175" s="418">
        <f t="shared" si="28"/>
        <v>0</v>
      </c>
      <c r="Q175" s="418">
        <f t="shared" si="28"/>
        <v>0</v>
      </c>
      <c r="R175" s="418">
        <f t="shared" si="28"/>
        <v>0</v>
      </c>
      <c r="S175" s="418">
        <f t="shared" si="28"/>
        <v>0</v>
      </c>
      <c r="T175" s="418">
        <f t="shared" si="28"/>
        <v>0</v>
      </c>
      <c r="U175" s="418">
        <f t="shared" si="28"/>
        <v>0</v>
      </c>
      <c r="V175" s="418">
        <f t="shared" si="28"/>
        <v>0</v>
      </c>
      <c r="W175" s="418">
        <f t="shared" si="28"/>
        <v>0</v>
      </c>
      <c r="X175" s="418">
        <f t="shared" si="28"/>
        <v>0</v>
      </c>
      <c r="Y175" s="418">
        <f t="shared" si="28"/>
        <v>0</v>
      </c>
      <c r="Z175" s="356">
        <f t="shared" si="28"/>
        <v>0</v>
      </c>
      <c r="AA175" s="356">
        <f t="shared" si="28"/>
        <v>0</v>
      </c>
      <c r="AB175" s="356">
        <f t="shared" si="28"/>
        <v>0</v>
      </c>
      <c r="AC175" s="356">
        <f t="shared" si="28"/>
        <v>0</v>
      </c>
      <c r="AD175" s="154"/>
    </row>
    <row r="176" spans="1:35" ht="12.75" hidden="1" x14ac:dyDescent="0.2">
      <c r="A176" s="501"/>
      <c r="B176" s="451"/>
      <c r="C176" s="451"/>
      <c r="D176" s="451"/>
      <c r="E176" s="538"/>
      <c r="F176" s="696" t="s">
        <v>111</v>
      </c>
      <c r="G176" s="478"/>
      <c r="H176" s="479">
        <f t="shared" si="28"/>
        <v>0</v>
      </c>
      <c r="I176" s="479">
        <f t="shared" si="28"/>
        <v>0</v>
      </c>
      <c r="J176" s="418">
        <f t="shared" si="28"/>
        <v>0</v>
      </c>
      <c r="K176" s="418">
        <f t="shared" si="28"/>
        <v>0</v>
      </c>
      <c r="L176" s="418">
        <f t="shared" si="28"/>
        <v>0</v>
      </c>
      <c r="M176" s="418">
        <f t="shared" si="28"/>
        <v>0</v>
      </c>
      <c r="N176" s="418">
        <f t="shared" si="28"/>
        <v>0</v>
      </c>
      <c r="O176" s="418">
        <f t="shared" si="28"/>
        <v>0</v>
      </c>
      <c r="P176" s="418">
        <f t="shared" si="28"/>
        <v>0</v>
      </c>
      <c r="Q176" s="418">
        <f t="shared" si="28"/>
        <v>0</v>
      </c>
      <c r="R176" s="418">
        <f t="shared" si="28"/>
        <v>0</v>
      </c>
      <c r="S176" s="418">
        <f t="shared" si="28"/>
        <v>0</v>
      </c>
      <c r="T176" s="418">
        <f t="shared" si="28"/>
        <v>0</v>
      </c>
      <c r="U176" s="418">
        <f t="shared" si="28"/>
        <v>0</v>
      </c>
      <c r="V176" s="418">
        <f t="shared" si="28"/>
        <v>0</v>
      </c>
      <c r="W176" s="418">
        <f t="shared" si="28"/>
        <v>0</v>
      </c>
      <c r="X176" s="418">
        <f t="shared" si="28"/>
        <v>0</v>
      </c>
      <c r="Y176" s="418">
        <f t="shared" si="28"/>
        <v>0</v>
      </c>
      <c r="Z176" s="356">
        <f t="shared" si="28"/>
        <v>0</v>
      </c>
      <c r="AA176" s="356">
        <f t="shared" si="28"/>
        <v>0</v>
      </c>
      <c r="AB176" s="356">
        <f t="shared" si="28"/>
        <v>0</v>
      </c>
      <c r="AC176" s="356">
        <f t="shared" si="28"/>
        <v>0</v>
      </c>
      <c r="AD176" s="154"/>
    </row>
    <row r="177" spans="1:35" ht="12.75" hidden="1" x14ac:dyDescent="0.2">
      <c r="A177" s="501"/>
      <c r="B177" s="451"/>
      <c r="C177" s="451"/>
      <c r="D177" s="451"/>
      <c r="E177" s="538" t="s">
        <v>124</v>
      </c>
      <c r="F177" s="696" t="s">
        <v>110</v>
      </c>
      <c r="G177" s="478" t="s">
        <v>125</v>
      </c>
      <c r="H177" s="479">
        <f t="shared" si="28"/>
        <v>0</v>
      </c>
      <c r="I177" s="479">
        <f t="shared" si="28"/>
        <v>0</v>
      </c>
      <c r="J177" s="418">
        <f t="shared" si="28"/>
        <v>0</v>
      </c>
      <c r="K177" s="418">
        <f t="shared" si="28"/>
        <v>0</v>
      </c>
      <c r="L177" s="418">
        <f t="shared" si="28"/>
        <v>0</v>
      </c>
      <c r="M177" s="418">
        <f t="shared" si="28"/>
        <v>0</v>
      </c>
      <c r="N177" s="418">
        <f t="shared" si="28"/>
        <v>0</v>
      </c>
      <c r="O177" s="418">
        <f t="shared" si="28"/>
        <v>0</v>
      </c>
      <c r="P177" s="418">
        <f t="shared" si="28"/>
        <v>0</v>
      </c>
      <c r="Q177" s="418">
        <f t="shared" si="28"/>
        <v>0</v>
      </c>
      <c r="R177" s="418">
        <f t="shared" si="28"/>
        <v>0</v>
      </c>
      <c r="S177" s="418">
        <f t="shared" si="28"/>
        <v>0</v>
      </c>
      <c r="T177" s="418">
        <f t="shared" si="28"/>
        <v>0</v>
      </c>
      <c r="U177" s="418">
        <f t="shared" si="28"/>
        <v>0</v>
      </c>
      <c r="V177" s="418">
        <f t="shared" si="28"/>
        <v>0</v>
      </c>
      <c r="W177" s="418">
        <f t="shared" si="28"/>
        <v>0</v>
      </c>
      <c r="X177" s="418">
        <f t="shared" si="28"/>
        <v>0</v>
      </c>
      <c r="Y177" s="418">
        <f t="shared" si="28"/>
        <v>0</v>
      </c>
      <c r="Z177" s="356">
        <f t="shared" si="28"/>
        <v>0</v>
      </c>
      <c r="AA177" s="356">
        <f t="shared" si="28"/>
        <v>0</v>
      </c>
      <c r="AB177" s="356">
        <f t="shared" si="28"/>
        <v>0</v>
      </c>
      <c r="AC177" s="356">
        <f t="shared" si="28"/>
        <v>0</v>
      </c>
      <c r="AD177" s="154"/>
      <c r="AF177" s="154"/>
      <c r="AG177" s="154"/>
      <c r="AH177" s="154"/>
      <c r="AI177" s="154"/>
    </row>
    <row r="178" spans="1:35" ht="12.75" hidden="1" x14ac:dyDescent="0.2">
      <c r="A178" s="501"/>
      <c r="B178" s="451"/>
      <c r="C178" s="451"/>
      <c r="D178" s="451"/>
      <c r="E178" s="538"/>
      <c r="F178" s="696" t="s">
        <v>111</v>
      </c>
      <c r="G178" s="478"/>
      <c r="H178" s="479">
        <f t="shared" si="28"/>
        <v>0</v>
      </c>
      <c r="I178" s="479">
        <f t="shared" si="28"/>
        <v>0</v>
      </c>
      <c r="J178" s="418">
        <f t="shared" si="28"/>
        <v>0</v>
      </c>
      <c r="K178" s="418">
        <f t="shared" si="28"/>
        <v>0</v>
      </c>
      <c r="L178" s="418">
        <f t="shared" si="28"/>
        <v>0</v>
      </c>
      <c r="M178" s="418">
        <f t="shared" si="28"/>
        <v>0</v>
      </c>
      <c r="N178" s="418">
        <f t="shared" si="28"/>
        <v>0</v>
      </c>
      <c r="O178" s="418">
        <f t="shared" si="28"/>
        <v>0</v>
      </c>
      <c r="P178" s="418">
        <f t="shared" si="28"/>
        <v>0</v>
      </c>
      <c r="Q178" s="418">
        <f t="shared" si="28"/>
        <v>0</v>
      </c>
      <c r="R178" s="418">
        <f t="shared" si="28"/>
        <v>0</v>
      </c>
      <c r="S178" s="418">
        <f t="shared" si="28"/>
        <v>0</v>
      </c>
      <c r="T178" s="418">
        <f t="shared" si="28"/>
        <v>0</v>
      </c>
      <c r="U178" s="418">
        <f t="shared" si="28"/>
        <v>0</v>
      </c>
      <c r="V178" s="418">
        <f t="shared" si="28"/>
        <v>0</v>
      </c>
      <c r="W178" s="418">
        <f t="shared" si="28"/>
        <v>0</v>
      </c>
      <c r="X178" s="418">
        <f t="shared" si="28"/>
        <v>0</v>
      </c>
      <c r="Y178" s="418">
        <f t="shared" si="28"/>
        <v>0</v>
      </c>
      <c r="Z178" s="356">
        <f t="shared" si="28"/>
        <v>0</v>
      </c>
      <c r="AA178" s="356">
        <f t="shared" si="28"/>
        <v>0</v>
      </c>
      <c r="AB178" s="356">
        <f t="shared" si="28"/>
        <v>0</v>
      </c>
      <c r="AC178" s="356">
        <f t="shared" si="28"/>
        <v>0</v>
      </c>
      <c r="AD178" s="154"/>
      <c r="AF178" s="154"/>
      <c r="AG178" s="154"/>
      <c r="AH178" s="154"/>
      <c r="AI178" s="154"/>
    </row>
    <row r="179" spans="1:35" ht="12.75" hidden="1" x14ac:dyDescent="0.2">
      <c r="A179" s="501"/>
      <c r="B179" s="451"/>
      <c r="C179" s="451"/>
      <c r="D179" s="451"/>
      <c r="E179" s="538" t="s">
        <v>126</v>
      </c>
      <c r="F179" s="696" t="s">
        <v>110</v>
      </c>
      <c r="G179" s="478" t="s">
        <v>127</v>
      </c>
      <c r="H179" s="479">
        <f t="shared" si="28"/>
        <v>0</v>
      </c>
      <c r="I179" s="479">
        <f t="shared" si="28"/>
        <v>0</v>
      </c>
      <c r="J179" s="418">
        <f t="shared" si="28"/>
        <v>0</v>
      </c>
      <c r="K179" s="418">
        <f t="shared" si="28"/>
        <v>0</v>
      </c>
      <c r="L179" s="418">
        <f t="shared" si="28"/>
        <v>0</v>
      </c>
      <c r="M179" s="418">
        <f t="shared" si="28"/>
        <v>0</v>
      </c>
      <c r="N179" s="418">
        <f t="shared" si="28"/>
        <v>0</v>
      </c>
      <c r="O179" s="418">
        <f t="shared" si="28"/>
        <v>0</v>
      </c>
      <c r="P179" s="418">
        <f t="shared" si="28"/>
        <v>0</v>
      </c>
      <c r="Q179" s="418">
        <f t="shared" si="28"/>
        <v>0</v>
      </c>
      <c r="R179" s="418">
        <f t="shared" si="28"/>
        <v>0</v>
      </c>
      <c r="S179" s="418">
        <f t="shared" si="28"/>
        <v>0</v>
      </c>
      <c r="T179" s="418">
        <f t="shared" si="28"/>
        <v>0</v>
      </c>
      <c r="U179" s="418">
        <f t="shared" si="28"/>
        <v>0</v>
      </c>
      <c r="V179" s="418">
        <f t="shared" si="28"/>
        <v>0</v>
      </c>
      <c r="W179" s="418">
        <f t="shared" si="28"/>
        <v>0</v>
      </c>
      <c r="X179" s="418">
        <f t="shared" si="28"/>
        <v>0</v>
      </c>
      <c r="Y179" s="418">
        <f t="shared" si="28"/>
        <v>0</v>
      </c>
      <c r="Z179" s="356">
        <f t="shared" si="28"/>
        <v>0</v>
      </c>
      <c r="AA179" s="356">
        <f t="shared" si="28"/>
        <v>0</v>
      </c>
      <c r="AB179" s="356">
        <f t="shared" si="28"/>
        <v>0</v>
      </c>
      <c r="AC179" s="356">
        <f t="shared" si="28"/>
        <v>0</v>
      </c>
      <c r="AD179" s="154"/>
      <c r="AF179" s="154"/>
      <c r="AG179" s="154"/>
      <c r="AH179" s="154"/>
      <c r="AI179" s="154"/>
    </row>
    <row r="180" spans="1:35" ht="12.75" hidden="1" x14ac:dyDescent="0.2">
      <c r="A180" s="501"/>
      <c r="B180" s="451"/>
      <c r="C180" s="451"/>
      <c r="D180" s="451"/>
      <c r="E180" s="538"/>
      <c r="F180" s="696" t="s">
        <v>111</v>
      </c>
      <c r="G180" s="478"/>
      <c r="H180" s="479">
        <f t="shared" si="28"/>
        <v>0</v>
      </c>
      <c r="I180" s="479">
        <f t="shared" si="28"/>
        <v>0</v>
      </c>
      <c r="J180" s="418">
        <f t="shared" si="28"/>
        <v>0</v>
      </c>
      <c r="K180" s="418">
        <f t="shared" si="28"/>
        <v>0</v>
      </c>
      <c r="L180" s="418">
        <f t="shared" si="28"/>
        <v>0</v>
      </c>
      <c r="M180" s="418">
        <f t="shared" si="28"/>
        <v>0</v>
      </c>
      <c r="N180" s="418">
        <f t="shared" si="28"/>
        <v>0</v>
      </c>
      <c r="O180" s="418">
        <f t="shared" si="28"/>
        <v>0</v>
      </c>
      <c r="P180" s="418">
        <f t="shared" si="28"/>
        <v>0</v>
      </c>
      <c r="Q180" s="418">
        <f t="shared" si="28"/>
        <v>0</v>
      </c>
      <c r="R180" s="418">
        <f t="shared" si="28"/>
        <v>0</v>
      </c>
      <c r="S180" s="418">
        <f t="shared" si="28"/>
        <v>0</v>
      </c>
      <c r="T180" s="418">
        <f t="shared" si="28"/>
        <v>0</v>
      </c>
      <c r="U180" s="418">
        <f t="shared" si="28"/>
        <v>0</v>
      </c>
      <c r="V180" s="418">
        <f t="shared" si="28"/>
        <v>0</v>
      </c>
      <c r="W180" s="418">
        <f t="shared" si="28"/>
        <v>0</v>
      </c>
      <c r="X180" s="418">
        <f t="shared" si="28"/>
        <v>0</v>
      </c>
      <c r="Y180" s="418">
        <f t="shared" si="28"/>
        <v>0</v>
      </c>
      <c r="Z180" s="356">
        <f t="shared" si="28"/>
        <v>0</v>
      </c>
      <c r="AA180" s="356">
        <f t="shared" si="28"/>
        <v>0</v>
      </c>
      <c r="AB180" s="356">
        <f t="shared" si="28"/>
        <v>0</v>
      </c>
      <c r="AC180" s="356">
        <f t="shared" si="28"/>
        <v>0</v>
      </c>
      <c r="AD180" s="154"/>
      <c r="AF180" s="154"/>
      <c r="AG180" s="154"/>
      <c r="AH180" s="154"/>
      <c r="AI180" s="154"/>
    </row>
    <row r="181" spans="1:35" ht="12.75" hidden="1" x14ac:dyDescent="0.2">
      <c r="A181" s="501"/>
      <c r="B181" s="451"/>
      <c r="C181" s="451"/>
      <c r="D181" s="451"/>
      <c r="E181" s="538" t="s">
        <v>128</v>
      </c>
      <c r="F181" s="696" t="s">
        <v>110</v>
      </c>
      <c r="G181" s="478" t="s">
        <v>129</v>
      </c>
      <c r="H181" s="479">
        <f t="shared" si="28"/>
        <v>0</v>
      </c>
      <c r="I181" s="479">
        <f t="shared" si="28"/>
        <v>0</v>
      </c>
      <c r="J181" s="418">
        <f t="shared" si="28"/>
        <v>0</v>
      </c>
      <c r="K181" s="418">
        <f t="shared" si="28"/>
        <v>0</v>
      </c>
      <c r="L181" s="418">
        <f t="shared" si="28"/>
        <v>0</v>
      </c>
      <c r="M181" s="418">
        <f t="shared" si="28"/>
        <v>0</v>
      </c>
      <c r="N181" s="418">
        <f t="shared" si="28"/>
        <v>0</v>
      </c>
      <c r="O181" s="418">
        <f t="shared" si="28"/>
        <v>0</v>
      </c>
      <c r="P181" s="418">
        <f t="shared" si="28"/>
        <v>0</v>
      </c>
      <c r="Q181" s="418">
        <f t="shared" si="28"/>
        <v>0</v>
      </c>
      <c r="R181" s="418">
        <f t="shared" si="28"/>
        <v>0</v>
      </c>
      <c r="S181" s="418">
        <f t="shared" si="28"/>
        <v>0</v>
      </c>
      <c r="T181" s="418">
        <f t="shared" si="28"/>
        <v>0</v>
      </c>
      <c r="U181" s="418">
        <f t="shared" si="28"/>
        <v>0</v>
      </c>
      <c r="V181" s="418">
        <f t="shared" si="28"/>
        <v>0</v>
      </c>
      <c r="W181" s="418">
        <f t="shared" si="28"/>
        <v>0</v>
      </c>
      <c r="X181" s="418">
        <f t="shared" si="28"/>
        <v>0</v>
      </c>
      <c r="Y181" s="418">
        <f t="shared" si="28"/>
        <v>0</v>
      </c>
      <c r="Z181" s="356">
        <f t="shared" si="28"/>
        <v>0</v>
      </c>
      <c r="AA181" s="356">
        <f t="shared" si="28"/>
        <v>0</v>
      </c>
      <c r="AB181" s="356">
        <f t="shared" si="28"/>
        <v>0</v>
      </c>
      <c r="AC181" s="356">
        <f t="shared" si="28"/>
        <v>0</v>
      </c>
      <c r="AD181" s="154"/>
      <c r="AF181" s="154"/>
      <c r="AG181" s="154"/>
      <c r="AH181" s="154"/>
      <c r="AI181" s="154"/>
    </row>
    <row r="182" spans="1:35" ht="12.75" hidden="1" x14ac:dyDescent="0.2">
      <c r="A182" s="501"/>
      <c r="B182" s="451"/>
      <c r="C182" s="451"/>
      <c r="D182" s="451"/>
      <c r="E182" s="538"/>
      <c r="F182" s="696" t="s">
        <v>111</v>
      </c>
      <c r="G182" s="478"/>
      <c r="H182" s="479">
        <f t="shared" si="28"/>
        <v>0</v>
      </c>
      <c r="I182" s="479">
        <f t="shared" si="28"/>
        <v>0</v>
      </c>
      <c r="J182" s="418">
        <f t="shared" si="28"/>
        <v>0</v>
      </c>
      <c r="K182" s="418">
        <f t="shared" si="28"/>
        <v>0</v>
      </c>
      <c r="L182" s="418">
        <f t="shared" si="28"/>
        <v>0</v>
      </c>
      <c r="M182" s="418">
        <f t="shared" si="28"/>
        <v>0</v>
      </c>
      <c r="N182" s="418">
        <f t="shared" si="28"/>
        <v>0</v>
      </c>
      <c r="O182" s="418">
        <f t="shared" si="28"/>
        <v>0</v>
      </c>
      <c r="P182" s="418">
        <f t="shared" si="28"/>
        <v>0</v>
      </c>
      <c r="Q182" s="418">
        <f t="shared" si="28"/>
        <v>0</v>
      </c>
      <c r="R182" s="418">
        <f t="shared" si="28"/>
        <v>0</v>
      </c>
      <c r="S182" s="418">
        <f t="shared" si="28"/>
        <v>0</v>
      </c>
      <c r="T182" s="418">
        <f t="shared" si="28"/>
        <v>0</v>
      </c>
      <c r="U182" s="418">
        <f t="shared" ref="J182:AC197" si="29">U460</f>
        <v>0</v>
      </c>
      <c r="V182" s="418">
        <f t="shared" si="29"/>
        <v>0</v>
      </c>
      <c r="W182" s="418">
        <f t="shared" si="29"/>
        <v>0</v>
      </c>
      <c r="X182" s="418">
        <f t="shared" si="29"/>
        <v>0</v>
      </c>
      <c r="Y182" s="418">
        <f t="shared" si="29"/>
        <v>0</v>
      </c>
      <c r="Z182" s="356">
        <f t="shared" si="29"/>
        <v>0</v>
      </c>
      <c r="AA182" s="356">
        <f t="shared" si="29"/>
        <v>0</v>
      </c>
      <c r="AB182" s="356">
        <f t="shared" si="29"/>
        <v>0</v>
      </c>
      <c r="AC182" s="356">
        <f t="shared" si="29"/>
        <v>0</v>
      </c>
      <c r="AD182" s="154"/>
      <c r="AF182" s="154"/>
      <c r="AG182" s="154"/>
      <c r="AH182" s="154"/>
      <c r="AI182" s="154"/>
    </row>
    <row r="183" spans="1:35" ht="12.75" hidden="1" x14ac:dyDescent="0.2">
      <c r="A183" s="501"/>
      <c r="B183" s="451"/>
      <c r="C183" s="451"/>
      <c r="D183" s="451"/>
      <c r="E183" s="538" t="s">
        <v>682</v>
      </c>
      <c r="F183" s="696" t="s">
        <v>110</v>
      </c>
      <c r="G183" s="487" t="s">
        <v>131</v>
      </c>
      <c r="H183" s="479">
        <f t="shared" ref="H183:W198" si="30">H461</f>
        <v>0</v>
      </c>
      <c r="I183" s="479">
        <f t="shared" si="30"/>
        <v>0</v>
      </c>
      <c r="J183" s="418">
        <f t="shared" si="29"/>
        <v>0</v>
      </c>
      <c r="K183" s="418">
        <f t="shared" si="29"/>
        <v>0</v>
      </c>
      <c r="L183" s="418">
        <f t="shared" si="29"/>
        <v>0</v>
      </c>
      <c r="M183" s="418">
        <f t="shared" si="29"/>
        <v>0</v>
      </c>
      <c r="N183" s="418">
        <f t="shared" si="29"/>
        <v>0</v>
      </c>
      <c r="O183" s="418">
        <f t="shared" si="29"/>
        <v>0</v>
      </c>
      <c r="P183" s="418">
        <f t="shared" si="29"/>
        <v>0</v>
      </c>
      <c r="Q183" s="418">
        <f t="shared" si="29"/>
        <v>0</v>
      </c>
      <c r="R183" s="418">
        <f t="shared" si="29"/>
        <v>0</v>
      </c>
      <c r="S183" s="418">
        <f t="shared" si="29"/>
        <v>0</v>
      </c>
      <c r="T183" s="418">
        <f t="shared" si="29"/>
        <v>0</v>
      </c>
      <c r="U183" s="418">
        <f t="shared" si="29"/>
        <v>0</v>
      </c>
      <c r="V183" s="418">
        <f t="shared" si="29"/>
        <v>0</v>
      </c>
      <c r="W183" s="418">
        <f t="shared" si="29"/>
        <v>0</v>
      </c>
      <c r="X183" s="418">
        <f t="shared" si="29"/>
        <v>0</v>
      </c>
      <c r="Y183" s="418">
        <f t="shared" si="29"/>
        <v>0</v>
      </c>
      <c r="Z183" s="356">
        <f t="shared" si="29"/>
        <v>0</v>
      </c>
      <c r="AA183" s="356">
        <f t="shared" si="29"/>
        <v>0</v>
      </c>
      <c r="AB183" s="356">
        <f t="shared" si="29"/>
        <v>0</v>
      </c>
      <c r="AC183" s="356">
        <f t="shared" si="29"/>
        <v>0</v>
      </c>
      <c r="AD183" s="154"/>
      <c r="AF183" s="154"/>
      <c r="AG183" s="154"/>
      <c r="AH183" s="154"/>
      <c r="AI183" s="154"/>
    </row>
    <row r="184" spans="1:35" ht="12.75" hidden="1" x14ac:dyDescent="0.2">
      <c r="A184" s="501"/>
      <c r="B184" s="451"/>
      <c r="C184" s="451"/>
      <c r="D184" s="451"/>
      <c r="E184" s="538"/>
      <c r="F184" s="696" t="s">
        <v>111</v>
      </c>
      <c r="G184" s="487"/>
      <c r="H184" s="479">
        <f t="shared" si="30"/>
        <v>0</v>
      </c>
      <c r="I184" s="479">
        <f t="shared" si="30"/>
        <v>0</v>
      </c>
      <c r="J184" s="418">
        <f t="shared" si="29"/>
        <v>0</v>
      </c>
      <c r="K184" s="418">
        <f t="shared" si="29"/>
        <v>0</v>
      </c>
      <c r="L184" s="418">
        <f t="shared" si="29"/>
        <v>0</v>
      </c>
      <c r="M184" s="418">
        <f t="shared" si="29"/>
        <v>0</v>
      </c>
      <c r="N184" s="418">
        <f t="shared" si="29"/>
        <v>0</v>
      </c>
      <c r="O184" s="418">
        <f t="shared" si="29"/>
        <v>0</v>
      </c>
      <c r="P184" s="418">
        <f t="shared" si="29"/>
        <v>0</v>
      </c>
      <c r="Q184" s="418">
        <f t="shared" si="29"/>
        <v>0</v>
      </c>
      <c r="R184" s="418">
        <f t="shared" si="29"/>
        <v>0</v>
      </c>
      <c r="S184" s="418">
        <f t="shared" si="29"/>
        <v>0</v>
      </c>
      <c r="T184" s="418">
        <f t="shared" si="29"/>
        <v>0</v>
      </c>
      <c r="U184" s="418">
        <f t="shared" si="29"/>
        <v>0</v>
      </c>
      <c r="V184" s="418">
        <f t="shared" si="29"/>
        <v>0</v>
      </c>
      <c r="W184" s="418">
        <f t="shared" si="29"/>
        <v>0</v>
      </c>
      <c r="X184" s="418">
        <f t="shared" si="29"/>
        <v>0</v>
      </c>
      <c r="Y184" s="418">
        <f t="shared" si="29"/>
        <v>0</v>
      </c>
      <c r="Z184" s="356">
        <f t="shared" si="29"/>
        <v>0</v>
      </c>
      <c r="AA184" s="356">
        <f t="shared" si="29"/>
        <v>0</v>
      </c>
      <c r="AB184" s="356">
        <f t="shared" si="29"/>
        <v>0</v>
      </c>
      <c r="AC184" s="356">
        <f t="shared" si="29"/>
        <v>0</v>
      </c>
      <c r="AD184" s="154"/>
      <c r="AF184" s="154"/>
      <c r="AG184" s="154"/>
      <c r="AH184" s="154"/>
      <c r="AI184" s="154"/>
    </row>
    <row r="185" spans="1:35" ht="25.5" hidden="1" x14ac:dyDescent="0.2">
      <c r="A185" s="501"/>
      <c r="B185" s="451"/>
      <c r="C185" s="464"/>
      <c r="D185" s="451"/>
      <c r="E185" s="538" t="s">
        <v>132</v>
      </c>
      <c r="F185" s="696" t="s">
        <v>110</v>
      </c>
      <c r="G185" s="487" t="s">
        <v>133</v>
      </c>
      <c r="H185" s="479">
        <f t="shared" si="30"/>
        <v>0</v>
      </c>
      <c r="I185" s="479">
        <f t="shared" si="30"/>
        <v>0</v>
      </c>
      <c r="J185" s="418">
        <f>J463</f>
        <v>0</v>
      </c>
      <c r="K185" s="418">
        <f t="shared" si="29"/>
        <v>0</v>
      </c>
      <c r="L185" s="418">
        <f t="shared" si="29"/>
        <v>0</v>
      </c>
      <c r="M185" s="418">
        <f t="shared" si="29"/>
        <v>0</v>
      </c>
      <c r="N185" s="418">
        <f t="shared" si="29"/>
        <v>0</v>
      </c>
      <c r="O185" s="418">
        <f t="shared" si="29"/>
        <v>0</v>
      </c>
      <c r="P185" s="418">
        <f t="shared" si="29"/>
        <v>0</v>
      </c>
      <c r="Q185" s="418">
        <f t="shared" si="29"/>
        <v>0</v>
      </c>
      <c r="R185" s="418">
        <f t="shared" si="29"/>
        <v>0</v>
      </c>
      <c r="S185" s="418">
        <f t="shared" si="29"/>
        <v>0</v>
      </c>
      <c r="T185" s="418">
        <f t="shared" si="29"/>
        <v>0</v>
      </c>
      <c r="U185" s="418">
        <f t="shared" si="29"/>
        <v>0</v>
      </c>
      <c r="V185" s="418">
        <f t="shared" si="29"/>
        <v>0</v>
      </c>
      <c r="W185" s="418">
        <f t="shared" si="29"/>
        <v>0</v>
      </c>
      <c r="X185" s="418">
        <f t="shared" si="29"/>
        <v>0</v>
      </c>
      <c r="Y185" s="418">
        <f t="shared" si="29"/>
        <v>0</v>
      </c>
      <c r="Z185" s="356">
        <f t="shared" si="29"/>
        <v>0</v>
      </c>
      <c r="AA185" s="356">
        <f t="shared" si="29"/>
        <v>0</v>
      </c>
      <c r="AB185" s="356">
        <f t="shared" si="29"/>
        <v>0</v>
      </c>
      <c r="AC185" s="356">
        <f t="shared" si="29"/>
        <v>0</v>
      </c>
      <c r="AD185" s="154"/>
      <c r="AF185" s="154"/>
      <c r="AG185" s="154"/>
      <c r="AH185" s="154"/>
      <c r="AI185" s="154"/>
    </row>
    <row r="186" spans="1:35" ht="12.75" hidden="1" x14ac:dyDescent="0.2">
      <c r="A186" s="501"/>
      <c r="B186" s="451"/>
      <c r="C186" s="464"/>
      <c r="D186" s="451"/>
      <c r="E186" s="538"/>
      <c r="F186" s="696" t="s">
        <v>111</v>
      </c>
      <c r="G186" s="487"/>
      <c r="H186" s="479">
        <f t="shared" si="30"/>
        <v>0</v>
      </c>
      <c r="I186" s="479">
        <f t="shared" si="30"/>
        <v>0</v>
      </c>
      <c r="J186" s="418">
        <f>J464</f>
        <v>0</v>
      </c>
      <c r="K186" s="418">
        <f t="shared" si="29"/>
        <v>0</v>
      </c>
      <c r="L186" s="418">
        <f t="shared" si="29"/>
        <v>0</v>
      </c>
      <c r="M186" s="418">
        <f t="shared" si="29"/>
        <v>0</v>
      </c>
      <c r="N186" s="418">
        <f t="shared" si="29"/>
        <v>0</v>
      </c>
      <c r="O186" s="418">
        <f t="shared" si="29"/>
        <v>0</v>
      </c>
      <c r="P186" s="418">
        <f t="shared" si="29"/>
        <v>0</v>
      </c>
      <c r="Q186" s="418">
        <f t="shared" si="29"/>
        <v>0</v>
      </c>
      <c r="R186" s="418">
        <f t="shared" si="29"/>
        <v>0</v>
      </c>
      <c r="S186" s="418">
        <f t="shared" si="29"/>
        <v>0</v>
      </c>
      <c r="T186" s="418">
        <f t="shared" si="29"/>
        <v>0</v>
      </c>
      <c r="U186" s="418">
        <f t="shared" si="29"/>
        <v>0</v>
      </c>
      <c r="V186" s="418">
        <f t="shared" si="29"/>
        <v>0</v>
      </c>
      <c r="W186" s="418">
        <f t="shared" si="29"/>
        <v>0</v>
      </c>
      <c r="X186" s="418">
        <f t="shared" si="29"/>
        <v>0</v>
      </c>
      <c r="Y186" s="418">
        <f t="shared" si="29"/>
        <v>0</v>
      </c>
      <c r="Z186" s="356">
        <f t="shared" si="29"/>
        <v>0</v>
      </c>
      <c r="AA186" s="356">
        <f t="shared" si="29"/>
        <v>0</v>
      </c>
      <c r="AB186" s="356">
        <f t="shared" si="29"/>
        <v>0</v>
      </c>
      <c r="AC186" s="356">
        <f t="shared" si="29"/>
        <v>0</v>
      </c>
      <c r="AD186" s="154"/>
      <c r="AF186" s="154"/>
      <c r="AG186" s="154"/>
      <c r="AH186" s="154"/>
      <c r="AI186" s="154"/>
    </row>
    <row r="187" spans="1:35" ht="12.75" hidden="1" x14ac:dyDescent="0.2">
      <c r="A187" s="501"/>
      <c r="B187" s="451"/>
      <c r="C187" s="464"/>
      <c r="D187" s="451"/>
      <c r="E187" s="538" t="s">
        <v>683</v>
      </c>
      <c r="F187" s="696" t="s">
        <v>110</v>
      </c>
      <c r="G187" s="478" t="s">
        <v>684</v>
      </c>
      <c r="H187" s="479">
        <f t="shared" si="30"/>
        <v>0</v>
      </c>
      <c r="I187" s="479">
        <f t="shared" si="30"/>
        <v>0</v>
      </c>
      <c r="J187" s="418">
        <f>J465</f>
        <v>0</v>
      </c>
      <c r="K187" s="418">
        <f t="shared" si="29"/>
        <v>0</v>
      </c>
      <c r="L187" s="418">
        <f t="shared" si="29"/>
        <v>0</v>
      </c>
      <c r="M187" s="418">
        <f t="shared" si="29"/>
        <v>0</v>
      </c>
      <c r="N187" s="418">
        <f t="shared" si="29"/>
        <v>0</v>
      </c>
      <c r="O187" s="418">
        <f t="shared" si="29"/>
        <v>0</v>
      </c>
      <c r="P187" s="418">
        <f t="shared" si="29"/>
        <v>0</v>
      </c>
      <c r="Q187" s="418">
        <f t="shared" si="29"/>
        <v>0</v>
      </c>
      <c r="R187" s="418">
        <f t="shared" si="29"/>
        <v>0</v>
      </c>
      <c r="S187" s="418">
        <f t="shared" si="29"/>
        <v>0</v>
      </c>
      <c r="T187" s="418">
        <f t="shared" si="29"/>
        <v>0</v>
      </c>
      <c r="U187" s="418">
        <f t="shared" si="29"/>
        <v>0</v>
      </c>
      <c r="V187" s="418">
        <f t="shared" si="29"/>
        <v>0</v>
      </c>
      <c r="W187" s="418">
        <f t="shared" si="29"/>
        <v>0</v>
      </c>
      <c r="X187" s="418">
        <f t="shared" si="29"/>
        <v>0</v>
      </c>
      <c r="Y187" s="418">
        <f t="shared" si="29"/>
        <v>0</v>
      </c>
      <c r="Z187" s="356">
        <f t="shared" si="29"/>
        <v>0</v>
      </c>
      <c r="AA187" s="356">
        <f t="shared" si="29"/>
        <v>0</v>
      </c>
      <c r="AB187" s="356">
        <f t="shared" si="29"/>
        <v>0</v>
      </c>
      <c r="AC187" s="356">
        <f t="shared" si="29"/>
        <v>0</v>
      </c>
      <c r="AD187" s="154"/>
      <c r="AF187" s="154"/>
      <c r="AG187" s="154"/>
      <c r="AH187" s="154"/>
      <c r="AI187" s="154"/>
    </row>
    <row r="188" spans="1:35" ht="12.75" hidden="1" x14ac:dyDescent="0.2">
      <c r="A188" s="501"/>
      <c r="B188" s="451"/>
      <c r="C188" s="464"/>
      <c r="D188" s="451"/>
      <c r="E188" s="538"/>
      <c r="F188" s="696" t="s">
        <v>111</v>
      </c>
      <c r="G188" s="478"/>
      <c r="H188" s="479">
        <f t="shared" si="30"/>
        <v>0</v>
      </c>
      <c r="I188" s="479">
        <f t="shared" si="30"/>
        <v>0</v>
      </c>
      <c r="J188" s="418">
        <f t="shared" si="30"/>
        <v>0</v>
      </c>
      <c r="K188" s="418">
        <f t="shared" si="30"/>
        <v>0</v>
      </c>
      <c r="L188" s="418">
        <f t="shared" si="30"/>
        <v>0</v>
      </c>
      <c r="M188" s="418">
        <f t="shared" si="30"/>
        <v>0</v>
      </c>
      <c r="N188" s="418">
        <f t="shared" si="30"/>
        <v>0</v>
      </c>
      <c r="O188" s="418">
        <f t="shared" si="30"/>
        <v>0</v>
      </c>
      <c r="P188" s="418">
        <f t="shared" si="30"/>
        <v>0</v>
      </c>
      <c r="Q188" s="418">
        <f t="shared" si="30"/>
        <v>0</v>
      </c>
      <c r="R188" s="418">
        <f t="shared" si="29"/>
        <v>0</v>
      </c>
      <c r="S188" s="418">
        <f t="shared" si="29"/>
        <v>0</v>
      </c>
      <c r="T188" s="418">
        <f t="shared" si="29"/>
        <v>0</v>
      </c>
      <c r="U188" s="418">
        <f t="shared" si="29"/>
        <v>0</v>
      </c>
      <c r="V188" s="418">
        <f t="shared" si="29"/>
        <v>0</v>
      </c>
      <c r="W188" s="418">
        <f t="shared" si="29"/>
        <v>0</v>
      </c>
      <c r="X188" s="418">
        <f t="shared" si="29"/>
        <v>0</v>
      </c>
      <c r="Y188" s="418">
        <f t="shared" si="29"/>
        <v>0</v>
      </c>
      <c r="Z188" s="356">
        <f t="shared" si="29"/>
        <v>0</v>
      </c>
      <c r="AA188" s="356">
        <f t="shared" si="29"/>
        <v>0</v>
      </c>
      <c r="AB188" s="356">
        <f t="shared" si="29"/>
        <v>0</v>
      </c>
      <c r="AC188" s="356">
        <f t="shared" si="29"/>
        <v>0</v>
      </c>
      <c r="AD188" s="154"/>
      <c r="AF188" s="154"/>
      <c r="AG188" s="154"/>
      <c r="AH188" s="154"/>
      <c r="AI188" s="154"/>
    </row>
    <row r="189" spans="1:35" ht="25.5" hidden="1" x14ac:dyDescent="0.2">
      <c r="A189" s="501"/>
      <c r="B189" s="451"/>
      <c r="C189" s="464"/>
      <c r="D189" s="451"/>
      <c r="E189" s="538" t="s">
        <v>134</v>
      </c>
      <c r="F189" s="696" t="s">
        <v>110</v>
      </c>
      <c r="G189" s="478" t="s">
        <v>135</v>
      </c>
      <c r="H189" s="479">
        <f t="shared" si="30"/>
        <v>0</v>
      </c>
      <c r="I189" s="479">
        <f t="shared" si="30"/>
        <v>28</v>
      </c>
      <c r="J189" s="418">
        <f t="shared" si="30"/>
        <v>1</v>
      </c>
      <c r="K189" s="418">
        <f t="shared" si="30"/>
        <v>21</v>
      </c>
      <c r="L189" s="418">
        <f t="shared" si="30"/>
        <v>10000</v>
      </c>
      <c r="M189" s="418">
        <f t="shared" si="30"/>
        <v>0.75</v>
      </c>
      <c r="N189" s="418">
        <f t="shared" si="30"/>
        <v>0</v>
      </c>
      <c r="O189" s="418">
        <f t="shared" si="30"/>
        <v>0</v>
      </c>
      <c r="P189" s="418">
        <f t="shared" si="30"/>
        <v>0</v>
      </c>
      <c r="Q189" s="418">
        <f t="shared" si="30"/>
        <v>21</v>
      </c>
      <c r="R189" s="418">
        <f t="shared" si="29"/>
        <v>5</v>
      </c>
      <c r="S189" s="418">
        <f t="shared" si="29"/>
        <v>5</v>
      </c>
      <c r="T189" s="418">
        <f t="shared" si="29"/>
        <v>5</v>
      </c>
      <c r="U189" s="418">
        <f t="shared" si="29"/>
        <v>6</v>
      </c>
      <c r="V189" s="418">
        <f t="shared" si="29"/>
        <v>0</v>
      </c>
      <c r="W189" s="418">
        <f t="shared" si="29"/>
        <v>0</v>
      </c>
      <c r="X189" s="418">
        <f t="shared" si="29"/>
        <v>0</v>
      </c>
      <c r="Y189" s="418">
        <f t="shared" si="29"/>
        <v>0</v>
      </c>
      <c r="Z189" s="356">
        <f t="shared" si="29"/>
        <v>0</v>
      </c>
      <c r="AA189" s="356">
        <f t="shared" si="29"/>
        <v>0</v>
      </c>
      <c r="AB189" s="356">
        <f t="shared" si="29"/>
        <v>0</v>
      </c>
      <c r="AC189" s="356">
        <f t="shared" si="29"/>
        <v>0</v>
      </c>
      <c r="AD189" s="154"/>
      <c r="AF189" s="154"/>
      <c r="AG189" s="154"/>
      <c r="AH189" s="154"/>
      <c r="AI189" s="154"/>
    </row>
    <row r="190" spans="1:35" ht="12.75" hidden="1" x14ac:dyDescent="0.2">
      <c r="A190" s="501"/>
      <c r="B190" s="451"/>
      <c r="C190" s="464"/>
      <c r="D190" s="451"/>
      <c r="E190" s="538"/>
      <c r="F190" s="696" t="s">
        <v>111</v>
      </c>
      <c r="G190" s="478"/>
      <c r="H190" s="479">
        <f t="shared" si="30"/>
        <v>0</v>
      </c>
      <c r="I190" s="479">
        <f t="shared" si="30"/>
        <v>28</v>
      </c>
      <c r="J190" s="418">
        <f t="shared" si="30"/>
        <v>1</v>
      </c>
      <c r="K190" s="418">
        <f t="shared" si="30"/>
        <v>21</v>
      </c>
      <c r="L190" s="418">
        <f t="shared" si="30"/>
        <v>10000</v>
      </c>
      <c r="M190" s="418">
        <f t="shared" si="30"/>
        <v>0.75</v>
      </c>
      <c r="N190" s="418">
        <f t="shared" si="30"/>
        <v>0</v>
      </c>
      <c r="O190" s="418">
        <f t="shared" si="30"/>
        <v>0</v>
      </c>
      <c r="P190" s="418">
        <f t="shared" si="30"/>
        <v>0</v>
      </c>
      <c r="Q190" s="418">
        <f t="shared" si="30"/>
        <v>21</v>
      </c>
      <c r="R190" s="418">
        <f t="shared" si="29"/>
        <v>5</v>
      </c>
      <c r="S190" s="418">
        <f t="shared" si="29"/>
        <v>5</v>
      </c>
      <c r="T190" s="418">
        <f t="shared" si="29"/>
        <v>5</v>
      </c>
      <c r="U190" s="418">
        <f t="shared" si="29"/>
        <v>6</v>
      </c>
      <c r="V190" s="418">
        <f t="shared" si="29"/>
        <v>0</v>
      </c>
      <c r="W190" s="418">
        <f t="shared" si="29"/>
        <v>0</v>
      </c>
      <c r="X190" s="418">
        <f t="shared" si="29"/>
        <v>0</v>
      </c>
      <c r="Y190" s="418">
        <f t="shared" si="29"/>
        <v>0</v>
      </c>
      <c r="Z190" s="356">
        <f t="shared" si="29"/>
        <v>0</v>
      </c>
      <c r="AA190" s="356">
        <f t="shared" si="29"/>
        <v>0</v>
      </c>
      <c r="AB190" s="356">
        <f t="shared" si="29"/>
        <v>0</v>
      </c>
      <c r="AC190" s="356">
        <f t="shared" si="29"/>
        <v>0</v>
      </c>
      <c r="AD190" s="154"/>
      <c r="AF190" s="154"/>
      <c r="AG190" s="154"/>
      <c r="AH190" s="154"/>
      <c r="AI190" s="154"/>
    </row>
    <row r="191" spans="1:35" ht="12.75" hidden="1" x14ac:dyDescent="0.2">
      <c r="A191" s="501"/>
      <c r="B191" s="451"/>
      <c r="C191" s="451"/>
      <c r="D191" s="498"/>
      <c r="E191" s="538" t="s">
        <v>685</v>
      </c>
      <c r="F191" s="696" t="s">
        <v>110</v>
      </c>
      <c r="G191" s="478" t="s">
        <v>136</v>
      </c>
      <c r="H191" s="479">
        <f t="shared" si="30"/>
        <v>0</v>
      </c>
      <c r="I191" s="479">
        <f t="shared" si="30"/>
        <v>180</v>
      </c>
      <c r="J191" s="418">
        <f t="shared" si="30"/>
        <v>10</v>
      </c>
      <c r="K191" s="418">
        <f t="shared" si="30"/>
        <v>550</v>
      </c>
      <c r="L191" s="418">
        <f t="shared" si="30"/>
        <v>48552</v>
      </c>
      <c r="M191" s="418">
        <f t="shared" si="30"/>
        <v>3.06</v>
      </c>
      <c r="N191" s="418">
        <f t="shared" si="30"/>
        <v>161</v>
      </c>
      <c r="O191" s="418">
        <f t="shared" si="30"/>
        <v>161</v>
      </c>
      <c r="P191" s="418">
        <f t="shared" si="30"/>
        <v>161</v>
      </c>
      <c r="Q191" s="418">
        <f t="shared" si="30"/>
        <v>550</v>
      </c>
      <c r="R191" s="418">
        <f t="shared" si="29"/>
        <v>100</v>
      </c>
      <c r="S191" s="418">
        <f t="shared" si="29"/>
        <v>100</v>
      </c>
      <c r="T191" s="418">
        <f t="shared" si="29"/>
        <v>100</v>
      </c>
      <c r="U191" s="418">
        <f t="shared" si="29"/>
        <v>250</v>
      </c>
      <c r="V191" s="418">
        <f t="shared" si="29"/>
        <v>0</v>
      </c>
      <c r="W191" s="418">
        <f t="shared" si="29"/>
        <v>0</v>
      </c>
      <c r="X191" s="418">
        <f t="shared" si="29"/>
        <v>0</v>
      </c>
      <c r="Y191" s="418">
        <f t="shared" si="29"/>
        <v>0</v>
      </c>
      <c r="Z191" s="356">
        <f t="shared" si="29"/>
        <v>0</v>
      </c>
      <c r="AA191" s="356">
        <f t="shared" si="29"/>
        <v>0</v>
      </c>
      <c r="AB191" s="356">
        <f t="shared" si="29"/>
        <v>0</v>
      </c>
      <c r="AC191" s="356">
        <f t="shared" si="29"/>
        <v>0</v>
      </c>
      <c r="AD191" s="154"/>
      <c r="AF191" s="154"/>
      <c r="AG191" s="154"/>
      <c r="AH191" s="154"/>
      <c r="AI191" s="154"/>
    </row>
    <row r="192" spans="1:35" ht="12.75" hidden="1" x14ac:dyDescent="0.2">
      <c r="A192" s="501"/>
      <c r="B192" s="451"/>
      <c r="C192" s="451"/>
      <c r="D192" s="498"/>
      <c r="E192" s="538"/>
      <c r="F192" s="696" t="s">
        <v>111</v>
      </c>
      <c r="G192" s="478"/>
      <c r="H192" s="479">
        <f t="shared" si="30"/>
        <v>0</v>
      </c>
      <c r="I192" s="479">
        <f t="shared" si="30"/>
        <v>180</v>
      </c>
      <c r="J192" s="418">
        <f t="shared" si="30"/>
        <v>10</v>
      </c>
      <c r="K192" s="418">
        <f t="shared" si="30"/>
        <v>550</v>
      </c>
      <c r="L192" s="418">
        <f t="shared" si="30"/>
        <v>48552</v>
      </c>
      <c r="M192" s="418">
        <f t="shared" si="30"/>
        <v>3.06</v>
      </c>
      <c r="N192" s="418">
        <f t="shared" si="30"/>
        <v>161</v>
      </c>
      <c r="O192" s="418">
        <f t="shared" si="30"/>
        <v>161</v>
      </c>
      <c r="P192" s="418">
        <f t="shared" si="30"/>
        <v>161</v>
      </c>
      <c r="Q192" s="418">
        <f t="shared" si="30"/>
        <v>550</v>
      </c>
      <c r="R192" s="418">
        <f t="shared" si="29"/>
        <v>100</v>
      </c>
      <c r="S192" s="418">
        <f t="shared" si="29"/>
        <v>100</v>
      </c>
      <c r="T192" s="418">
        <f t="shared" si="29"/>
        <v>100</v>
      </c>
      <c r="U192" s="418">
        <f t="shared" si="29"/>
        <v>250</v>
      </c>
      <c r="V192" s="418">
        <f t="shared" si="29"/>
        <v>0</v>
      </c>
      <c r="W192" s="418">
        <f t="shared" si="29"/>
        <v>0</v>
      </c>
      <c r="X192" s="418">
        <f t="shared" si="29"/>
        <v>0</v>
      </c>
      <c r="Y192" s="418">
        <f t="shared" si="29"/>
        <v>0</v>
      </c>
      <c r="Z192" s="356">
        <f t="shared" si="29"/>
        <v>0</v>
      </c>
      <c r="AA192" s="356">
        <f t="shared" si="29"/>
        <v>0</v>
      </c>
      <c r="AB192" s="356">
        <f t="shared" si="29"/>
        <v>0</v>
      </c>
      <c r="AC192" s="356">
        <f t="shared" si="29"/>
        <v>0</v>
      </c>
      <c r="AD192" s="154"/>
      <c r="AF192" s="154"/>
      <c r="AG192" s="154"/>
      <c r="AH192" s="154"/>
      <c r="AI192" s="154"/>
    </row>
    <row r="193" spans="1:35" ht="12.75" hidden="1" x14ac:dyDescent="0.2">
      <c r="A193" s="501"/>
      <c r="B193" s="451"/>
      <c r="C193" s="464"/>
      <c r="D193" s="498"/>
      <c r="E193" s="538" t="s">
        <v>686</v>
      </c>
      <c r="F193" s="696" t="s">
        <v>110</v>
      </c>
      <c r="G193" s="478" t="s">
        <v>687</v>
      </c>
      <c r="H193" s="479">
        <f t="shared" si="30"/>
        <v>0</v>
      </c>
      <c r="I193" s="479">
        <f t="shared" si="30"/>
        <v>0</v>
      </c>
      <c r="J193" s="418">
        <f t="shared" si="30"/>
        <v>0</v>
      </c>
      <c r="K193" s="418">
        <f t="shared" si="30"/>
        <v>1259</v>
      </c>
      <c r="L193" s="418">
        <f t="shared" si="30"/>
        <v>0</v>
      </c>
      <c r="M193" s="418" t="e">
        <f t="shared" si="30"/>
        <v>#DIV/0!</v>
      </c>
      <c r="N193" s="418">
        <f t="shared" si="30"/>
        <v>0</v>
      </c>
      <c r="O193" s="418">
        <f t="shared" si="30"/>
        <v>0</v>
      </c>
      <c r="P193" s="418">
        <f t="shared" si="30"/>
        <v>0</v>
      </c>
      <c r="Q193" s="418">
        <f t="shared" si="30"/>
        <v>1259</v>
      </c>
      <c r="R193" s="418">
        <f t="shared" si="29"/>
        <v>0</v>
      </c>
      <c r="S193" s="418">
        <f t="shared" si="29"/>
        <v>0</v>
      </c>
      <c r="T193" s="418">
        <f t="shared" si="29"/>
        <v>0</v>
      </c>
      <c r="U193" s="418">
        <f t="shared" si="29"/>
        <v>1259</v>
      </c>
      <c r="V193" s="418">
        <f t="shared" si="29"/>
        <v>0</v>
      </c>
      <c r="W193" s="418">
        <f t="shared" si="29"/>
        <v>0</v>
      </c>
      <c r="X193" s="418">
        <f t="shared" si="29"/>
        <v>0</v>
      </c>
      <c r="Y193" s="418">
        <f t="shared" si="29"/>
        <v>0</v>
      </c>
      <c r="Z193" s="356">
        <f t="shared" si="29"/>
        <v>0</v>
      </c>
      <c r="AA193" s="356">
        <f t="shared" si="29"/>
        <v>0</v>
      </c>
      <c r="AB193" s="356">
        <f t="shared" si="29"/>
        <v>0</v>
      </c>
      <c r="AC193" s="356">
        <f t="shared" si="29"/>
        <v>0</v>
      </c>
      <c r="AD193" s="154"/>
      <c r="AF193" s="154"/>
      <c r="AG193" s="154"/>
      <c r="AH193" s="154"/>
      <c r="AI193" s="154"/>
    </row>
    <row r="194" spans="1:35" ht="12.75" hidden="1" x14ac:dyDescent="0.2">
      <c r="A194" s="501"/>
      <c r="B194" s="451"/>
      <c r="C194" s="464"/>
      <c r="D194" s="498"/>
      <c r="E194" s="538"/>
      <c r="F194" s="696" t="s">
        <v>111</v>
      </c>
      <c r="G194" s="478"/>
      <c r="H194" s="479">
        <f t="shared" si="30"/>
        <v>0</v>
      </c>
      <c r="I194" s="479">
        <f t="shared" si="30"/>
        <v>0</v>
      </c>
      <c r="J194" s="418">
        <f t="shared" si="30"/>
        <v>0</v>
      </c>
      <c r="K194" s="418">
        <f t="shared" si="30"/>
        <v>1259</v>
      </c>
      <c r="L194" s="418">
        <f t="shared" si="30"/>
        <v>0</v>
      </c>
      <c r="M194" s="418" t="e">
        <f t="shared" si="30"/>
        <v>#DIV/0!</v>
      </c>
      <c r="N194" s="418">
        <f t="shared" si="30"/>
        <v>0</v>
      </c>
      <c r="O194" s="418">
        <f t="shared" si="30"/>
        <v>0</v>
      </c>
      <c r="P194" s="418">
        <f t="shared" si="30"/>
        <v>0</v>
      </c>
      <c r="Q194" s="418">
        <f t="shared" si="30"/>
        <v>1259</v>
      </c>
      <c r="R194" s="418">
        <f t="shared" si="29"/>
        <v>0</v>
      </c>
      <c r="S194" s="418">
        <f t="shared" si="29"/>
        <v>0</v>
      </c>
      <c r="T194" s="418">
        <f t="shared" si="29"/>
        <v>0</v>
      </c>
      <c r="U194" s="418">
        <f t="shared" si="29"/>
        <v>1259</v>
      </c>
      <c r="V194" s="418">
        <f t="shared" si="29"/>
        <v>0</v>
      </c>
      <c r="W194" s="418">
        <f t="shared" si="29"/>
        <v>0</v>
      </c>
      <c r="X194" s="418">
        <f t="shared" si="29"/>
        <v>0</v>
      </c>
      <c r="Y194" s="418">
        <f t="shared" si="29"/>
        <v>0</v>
      </c>
      <c r="Z194" s="356">
        <f t="shared" si="29"/>
        <v>0</v>
      </c>
      <c r="AA194" s="356">
        <f t="shared" si="29"/>
        <v>0</v>
      </c>
      <c r="AB194" s="356">
        <f t="shared" si="29"/>
        <v>0</v>
      </c>
      <c r="AC194" s="356">
        <f t="shared" si="29"/>
        <v>0</v>
      </c>
      <c r="AD194" s="154"/>
      <c r="AF194" s="154"/>
      <c r="AG194" s="154"/>
      <c r="AH194" s="154"/>
      <c r="AI194" s="154"/>
    </row>
    <row r="195" spans="1:35" ht="25.5" hidden="1" x14ac:dyDescent="0.2">
      <c r="A195" s="501"/>
      <c r="B195" s="451"/>
      <c r="C195" s="451"/>
      <c r="D195" s="451"/>
      <c r="E195" s="538" t="s">
        <v>688</v>
      </c>
      <c r="F195" s="696" t="s">
        <v>110</v>
      </c>
      <c r="G195" s="478" t="s">
        <v>689</v>
      </c>
      <c r="H195" s="479">
        <f t="shared" si="30"/>
        <v>0</v>
      </c>
      <c r="I195" s="479">
        <f t="shared" si="30"/>
        <v>0</v>
      </c>
      <c r="J195" s="418">
        <f t="shared" si="30"/>
        <v>0</v>
      </c>
      <c r="K195" s="418">
        <f t="shared" si="30"/>
        <v>20</v>
      </c>
      <c r="L195" s="418">
        <f t="shared" si="30"/>
        <v>0</v>
      </c>
      <c r="M195" s="418" t="e">
        <f t="shared" si="30"/>
        <v>#DIV/0!</v>
      </c>
      <c r="N195" s="418">
        <f t="shared" si="30"/>
        <v>0</v>
      </c>
      <c r="O195" s="418">
        <f t="shared" si="30"/>
        <v>0</v>
      </c>
      <c r="P195" s="418">
        <f t="shared" si="30"/>
        <v>0</v>
      </c>
      <c r="Q195" s="418">
        <f t="shared" si="30"/>
        <v>20</v>
      </c>
      <c r="R195" s="418">
        <f t="shared" si="29"/>
        <v>0</v>
      </c>
      <c r="S195" s="418">
        <f t="shared" si="29"/>
        <v>0</v>
      </c>
      <c r="T195" s="418">
        <f t="shared" si="29"/>
        <v>0</v>
      </c>
      <c r="U195" s="418">
        <f t="shared" si="29"/>
        <v>20</v>
      </c>
      <c r="V195" s="418">
        <f t="shared" si="29"/>
        <v>0</v>
      </c>
      <c r="W195" s="418">
        <f t="shared" si="29"/>
        <v>0</v>
      </c>
      <c r="X195" s="418">
        <f t="shared" si="29"/>
        <v>0</v>
      </c>
      <c r="Y195" s="418">
        <f t="shared" si="29"/>
        <v>0</v>
      </c>
      <c r="Z195" s="356">
        <f t="shared" si="29"/>
        <v>0</v>
      </c>
      <c r="AA195" s="356">
        <f t="shared" si="29"/>
        <v>0</v>
      </c>
      <c r="AB195" s="356">
        <f t="shared" si="29"/>
        <v>0</v>
      </c>
      <c r="AC195" s="356">
        <f t="shared" si="29"/>
        <v>0</v>
      </c>
      <c r="AD195" s="154"/>
      <c r="AF195" s="154"/>
      <c r="AG195" s="154"/>
      <c r="AH195" s="154"/>
      <c r="AI195" s="154"/>
    </row>
    <row r="196" spans="1:35" ht="12.75" hidden="1" x14ac:dyDescent="0.2">
      <c r="A196" s="501"/>
      <c r="B196" s="451"/>
      <c r="C196" s="451"/>
      <c r="D196" s="451"/>
      <c r="E196" s="538"/>
      <c r="F196" s="696" t="s">
        <v>111</v>
      </c>
      <c r="G196" s="478"/>
      <c r="H196" s="479">
        <f t="shared" si="30"/>
        <v>0</v>
      </c>
      <c r="I196" s="479">
        <f t="shared" si="30"/>
        <v>0</v>
      </c>
      <c r="J196" s="418">
        <f t="shared" si="30"/>
        <v>0</v>
      </c>
      <c r="K196" s="418">
        <f t="shared" si="30"/>
        <v>20</v>
      </c>
      <c r="L196" s="418">
        <f t="shared" si="30"/>
        <v>0</v>
      </c>
      <c r="M196" s="418" t="e">
        <f t="shared" si="30"/>
        <v>#DIV/0!</v>
      </c>
      <c r="N196" s="418">
        <f t="shared" si="30"/>
        <v>0</v>
      </c>
      <c r="O196" s="418">
        <f t="shared" si="30"/>
        <v>0</v>
      </c>
      <c r="P196" s="418">
        <f t="shared" si="30"/>
        <v>0</v>
      </c>
      <c r="Q196" s="418">
        <f t="shared" si="30"/>
        <v>20</v>
      </c>
      <c r="R196" s="418">
        <f t="shared" si="29"/>
        <v>0</v>
      </c>
      <c r="S196" s="418">
        <f t="shared" si="29"/>
        <v>0</v>
      </c>
      <c r="T196" s="418">
        <f t="shared" si="29"/>
        <v>0</v>
      </c>
      <c r="U196" s="418">
        <f t="shared" si="29"/>
        <v>20</v>
      </c>
      <c r="V196" s="418">
        <f t="shared" si="29"/>
        <v>0</v>
      </c>
      <c r="W196" s="418">
        <f t="shared" si="29"/>
        <v>0</v>
      </c>
      <c r="X196" s="418">
        <f t="shared" si="29"/>
        <v>0</v>
      </c>
      <c r="Y196" s="418">
        <f t="shared" si="29"/>
        <v>0</v>
      </c>
      <c r="Z196" s="356">
        <f t="shared" si="29"/>
        <v>0</v>
      </c>
      <c r="AA196" s="356">
        <f t="shared" si="29"/>
        <v>0</v>
      </c>
      <c r="AB196" s="356">
        <f t="shared" si="29"/>
        <v>0</v>
      </c>
      <c r="AC196" s="356">
        <f t="shared" si="29"/>
        <v>0</v>
      </c>
      <c r="AD196" s="154"/>
      <c r="AF196" s="154"/>
      <c r="AG196" s="154"/>
      <c r="AH196" s="154"/>
      <c r="AI196" s="154"/>
    </row>
    <row r="197" spans="1:35" ht="12.75" hidden="1" x14ac:dyDescent="0.2">
      <c r="A197" s="501"/>
      <c r="B197" s="451"/>
      <c r="C197" s="451"/>
      <c r="D197" s="451"/>
      <c r="E197" s="538" t="s">
        <v>690</v>
      </c>
      <c r="F197" s="696" t="s">
        <v>110</v>
      </c>
      <c r="G197" s="478" t="s">
        <v>691</v>
      </c>
      <c r="H197" s="479">
        <f t="shared" si="30"/>
        <v>0</v>
      </c>
      <c r="I197" s="479">
        <f t="shared" si="30"/>
        <v>0</v>
      </c>
      <c r="J197" s="418">
        <f t="shared" si="30"/>
        <v>0</v>
      </c>
      <c r="K197" s="418">
        <f t="shared" si="30"/>
        <v>0</v>
      </c>
      <c r="L197" s="418">
        <f t="shared" si="30"/>
        <v>0</v>
      </c>
      <c r="M197" s="418" t="e">
        <f t="shared" si="30"/>
        <v>#DIV/0!</v>
      </c>
      <c r="N197" s="418">
        <f t="shared" si="30"/>
        <v>0</v>
      </c>
      <c r="O197" s="418">
        <f t="shared" si="30"/>
        <v>0</v>
      </c>
      <c r="P197" s="418">
        <f t="shared" si="30"/>
        <v>0</v>
      </c>
      <c r="Q197" s="418">
        <f t="shared" si="30"/>
        <v>0</v>
      </c>
      <c r="R197" s="418">
        <f t="shared" si="29"/>
        <v>0</v>
      </c>
      <c r="S197" s="418">
        <f t="shared" si="29"/>
        <v>0</v>
      </c>
      <c r="T197" s="418">
        <f t="shared" si="29"/>
        <v>0</v>
      </c>
      <c r="U197" s="418">
        <f t="shared" si="29"/>
        <v>0</v>
      </c>
      <c r="V197" s="418">
        <f t="shared" si="29"/>
        <v>0</v>
      </c>
      <c r="W197" s="418">
        <f t="shared" si="29"/>
        <v>0</v>
      </c>
      <c r="X197" s="418">
        <f t="shared" si="29"/>
        <v>0</v>
      </c>
      <c r="Y197" s="418">
        <f t="shared" si="29"/>
        <v>0</v>
      </c>
      <c r="Z197" s="356">
        <f t="shared" si="29"/>
        <v>0</v>
      </c>
      <c r="AA197" s="356">
        <f t="shared" si="29"/>
        <v>0</v>
      </c>
      <c r="AB197" s="356">
        <f t="shared" si="29"/>
        <v>0</v>
      </c>
      <c r="AC197" s="356">
        <f t="shared" si="29"/>
        <v>0</v>
      </c>
      <c r="AD197" s="154"/>
      <c r="AF197" s="154"/>
      <c r="AG197" s="154"/>
      <c r="AH197" s="154"/>
      <c r="AI197" s="154"/>
    </row>
    <row r="198" spans="1:35" ht="12.75" hidden="1" x14ac:dyDescent="0.2">
      <c r="A198" s="501"/>
      <c r="B198" s="451"/>
      <c r="C198" s="451"/>
      <c r="D198" s="451"/>
      <c r="E198" s="538"/>
      <c r="F198" s="696" t="s">
        <v>111</v>
      </c>
      <c r="G198" s="478"/>
      <c r="H198" s="479">
        <f t="shared" si="30"/>
        <v>0</v>
      </c>
      <c r="I198" s="479">
        <f t="shared" si="30"/>
        <v>0</v>
      </c>
      <c r="J198" s="418">
        <f t="shared" si="30"/>
        <v>0</v>
      </c>
      <c r="K198" s="418">
        <f t="shared" si="30"/>
        <v>0</v>
      </c>
      <c r="L198" s="418">
        <f t="shared" si="30"/>
        <v>0</v>
      </c>
      <c r="M198" s="418" t="e">
        <f t="shared" si="30"/>
        <v>#DIV/0!</v>
      </c>
      <c r="N198" s="418">
        <f t="shared" si="30"/>
        <v>0</v>
      </c>
      <c r="O198" s="418">
        <f t="shared" si="30"/>
        <v>0</v>
      </c>
      <c r="P198" s="418">
        <f t="shared" si="30"/>
        <v>0</v>
      </c>
      <c r="Q198" s="418">
        <f t="shared" si="30"/>
        <v>0</v>
      </c>
      <c r="R198" s="418">
        <f t="shared" si="30"/>
        <v>0</v>
      </c>
      <c r="S198" s="418">
        <f t="shared" si="30"/>
        <v>0</v>
      </c>
      <c r="T198" s="418">
        <f t="shared" si="30"/>
        <v>0</v>
      </c>
      <c r="U198" s="418">
        <f t="shared" si="30"/>
        <v>0</v>
      </c>
      <c r="V198" s="418">
        <f t="shared" si="30"/>
        <v>0</v>
      </c>
      <c r="W198" s="418">
        <f t="shared" si="30"/>
        <v>0</v>
      </c>
      <c r="X198" s="418">
        <f t="shared" ref="H198:AC202" si="31">X476</f>
        <v>0</v>
      </c>
      <c r="Y198" s="418">
        <f t="shared" si="31"/>
        <v>0</v>
      </c>
      <c r="Z198" s="356">
        <f t="shared" si="31"/>
        <v>0</v>
      </c>
      <c r="AA198" s="356">
        <f t="shared" si="31"/>
        <v>0</v>
      </c>
      <c r="AB198" s="356">
        <f t="shared" si="31"/>
        <v>0</v>
      </c>
      <c r="AC198" s="356">
        <f t="shared" si="31"/>
        <v>0</v>
      </c>
      <c r="AD198" s="154"/>
      <c r="AF198" s="154"/>
      <c r="AG198" s="154"/>
      <c r="AH198" s="154"/>
      <c r="AI198" s="154"/>
    </row>
    <row r="199" spans="1:35" ht="12.75" hidden="1" x14ac:dyDescent="0.2">
      <c r="A199" s="501"/>
      <c r="B199" s="451"/>
      <c r="C199" s="451"/>
      <c r="D199" s="451"/>
      <c r="E199" s="538" t="s">
        <v>692</v>
      </c>
      <c r="F199" s="696" t="s">
        <v>110</v>
      </c>
      <c r="G199" s="478" t="s">
        <v>214</v>
      </c>
      <c r="H199" s="479">
        <f t="shared" si="31"/>
        <v>0</v>
      </c>
      <c r="I199" s="479">
        <f t="shared" si="31"/>
        <v>553</v>
      </c>
      <c r="J199" s="418">
        <f t="shared" si="31"/>
        <v>613</v>
      </c>
      <c r="K199" s="418">
        <f t="shared" si="31"/>
        <v>925</v>
      </c>
      <c r="L199" s="418">
        <f t="shared" si="31"/>
        <v>1259136</v>
      </c>
      <c r="M199" s="418">
        <f t="shared" si="31"/>
        <v>1.67</v>
      </c>
      <c r="N199" s="418">
        <f t="shared" si="31"/>
        <v>1037</v>
      </c>
      <c r="O199" s="418">
        <f t="shared" si="31"/>
        <v>1037</v>
      </c>
      <c r="P199" s="418">
        <f t="shared" si="31"/>
        <v>1037</v>
      </c>
      <c r="Q199" s="418">
        <f t="shared" si="31"/>
        <v>925</v>
      </c>
      <c r="R199" s="418">
        <f t="shared" si="31"/>
        <v>250</v>
      </c>
      <c r="S199" s="418">
        <f t="shared" si="31"/>
        <v>250</v>
      </c>
      <c r="T199" s="418">
        <f t="shared" si="31"/>
        <v>200</v>
      </c>
      <c r="U199" s="418">
        <f t="shared" si="31"/>
        <v>225</v>
      </c>
      <c r="V199" s="418">
        <f t="shared" si="31"/>
        <v>0</v>
      </c>
      <c r="W199" s="418">
        <f t="shared" si="31"/>
        <v>0</v>
      </c>
      <c r="X199" s="418">
        <f t="shared" si="31"/>
        <v>0</v>
      </c>
      <c r="Y199" s="418">
        <f t="shared" si="31"/>
        <v>0</v>
      </c>
      <c r="Z199" s="356">
        <f t="shared" si="31"/>
        <v>0</v>
      </c>
      <c r="AA199" s="356">
        <f t="shared" si="31"/>
        <v>0</v>
      </c>
      <c r="AB199" s="356">
        <f t="shared" si="31"/>
        <v>0</v>
      </c>
      <c r="AC199" s="356">
        <f t="shared" si="31"/>
        <v>0</v>
      </c>
      <c r="AD199" s="154"/>
      <c r="AF199" s="154"/>
      <c r="AG199" s="154"/>
      <c r="AH199" s="154"/>
      <c r="AI199" s="154"/>
    </row>
    <row r="200" spans="1:35" ht="12.75" hidden="1" x14ac:dyDescent="0.2">
      <c r="A200" s="501"/>
      <c r="B200" s="451"/>
      <c r="C200" s="451"/>
      <c r="D200" s="451"/>
      <c r="E200" s="538"/>
      <c r="F200" s="696" t="s">
        <v>111</v>
      </c>
      <c r="G200" s="478"/>
      <c r="H200" s="479">
        <f>H478</f>
        <v>0</v>
      </c>
      <c r="I200" s="479">
        <f t="shared" si="31"/>
        <v>553</v>
      </c>
      <c r="J200" s="418">
        <f t="shared" si="31"/>
        <v>613</v>
      </c>
      <c r="K200" s="418">
        <f t="shared" si="31"/>
        <v>925</v>
      </c>
      <c r="L200" s="418">
        <f t="shared" si="31"/>
        <v>1259136</v>
      </c>
      <c r="M200" s="418">
        <f t="shared" si="31"/>
        <v>1.67</v>
      </c>
      <c r="N200" s="418">
        <f t="shared" si="31"/>
        <v>1037</v>
      </c>
      <c r="O200" s="418">
        <f t="shared" si="31"/>
        <v>1037</v>
      </c>
      <c r="P200" s="418">
        <f t="shared" si="31"/>
        <v>1037</v>
      </c>
      <c r="Q200" s="418">
        <f t="shared" si="31"/>
        <v>925</v>
      </c>
      <c r="R200" s="418">
        <f t="shared" si="31"/>
        <v>250</v>
      </c>
      <c r="S200" s="418">
        <f t="shared" si="31"/>
        <v>250</v>
      </c>
      <c r="T200" s="418">
        <f t="shared" si="31"/>
        <v>200</v>
      </c>
      <c r="U200" s="418">
        <f t="shared" si="31"/>
        <v>225</v>
      </c>
      <c r="V200" s="418">
        <f t="shared" si="31"/>
        <v>0</v>
      </c>
      <c r="W200" s="418">
        <f t="shared" si="31"/>
        <v>0</v>
      </c>
      <c r="X200" s="418">
        <f t="shared" si="31"/>
        <v>0</v>
      </c>
      <c r="Y200" s="418">
        <f t="shared" si="31"/>
        <v>0</v>
      </c>
      <c r="Z200" s="356">
        <f t="shared" si="31"/>
        <v>0</v>
      </c>
      <c r="AA200" s="356">
        <f t="shared" si="31"/>
        <v>0</v>
      </c>
      <c r="AB200" s="356">
        <f t="shared" si="31"/>
        <v>0</v>
      </c>
      <c r="AC200" s="356">
        <f t="shared" si="31"/>
        <v>0</v>
      </c>
      <c r="AD200" s="154"/>
      <c r="AF200" s="154"/>
      <c r="AG200" s="154"/>
      <c r="AH200" s="154"/>
      <c r="AI200" s="154"/>
    </row>
    <row r="201" spans="1:35" ht="25.5" hidden="1" x14ac:dyDescent="0.2">
      <c r="A201" s="501"/>
      <c r="B201" s="451"/>
      <c r="C201" s="451"/>
      <c r="D201" s="451"/>
      <c r="E201" s="538" t="s">
        <v>693</v>
      </c>
      <c r="F201" s="696" t="s">
        <v>110</v>
      </c>
      <c r="G201" s="478" t="s">
        <v>137</v>
      </c>
      <c r="H201" s="479">
        <f t="shared" si="31"/>
        <v>0</v>
      </c>
      <c r="I201" s="479">
        <f t="shared" si="31"/>
        <v>2078</v>
      </c>
      <c r="J201" s="418">
        <f t="shared" si="31"/>
        <v>2760</v>
      </c>
      <c r="K201" s="418">
        <f t="shared" si="31"/>
        <v>3988</v>
      </c>
      <c r="L201" s="418">
        <f t="shared" si="31"/>
        <v>20000</v>
      </c>
      <c r="M201" s="418">
        <f t="shared" si="31"/>
        <v>1.92</v>
      </c>
      <c r="N201" s="418">
        <f t="shared" si="31"/>
        <v>30</v>
      </c>
      <c r="O201" s="418">
        <f t="shared" si="31"/>
        <v>15</v>
      </c>
      <c r="P201" s="418">
        <f t="shared" si="31"/>
        <v>0</v>
      </c>
      <c r="Q201" s="418">
        <f t="shared" si="31"/>
        <v>3988</v>
      </c>
      <c r="R201" s="418">
        <f t="shared" si="31"/>
        <v>1440</v>
      </c>
      <c r="S201" s="418">
        <f t="shared" si="31"/>
        <v>900</v>
      </c>
      <c r="T201" s="418">
        <f t="shared" si="31"/>
        <v>900</v>
      </c>
      <c r="U201" s="418">
        <f t="shared" si="31"/>
        <v>748</v>
      </c>
      <c r="V201" s="418">
        <f t="shared" si="31"/>
        <v>0</v>
      </c>
      <c r="W201" s="418">
        <f t="shared" si="31"/>
        <v>0</v>
      </c>
      <c r="X201" s="418">
        <f t="shared" si="31"/>
        <v>0</v>
      </c>
      <c r="Y201" s="418">
        <f t="shared" si="31"/>
        <v>700</v>
      </c>
      <c r="Z201" s="356">
        <f t="shared" si="31"/>
        <v>0</v>
      </c>
      <c r="AA201" s="356">
        <f t="shared" si="31"/>
        <v>0</v>
      </c>
      <c r="AB201" s="356">
        <f t="shared" si="31"/>
        <v>0</v>
      </c>
      <c r="AC201" s="356">
        <f t="shared" si="31"/>
        <v>700</v>
      </c>
      <c r="AD201" s="154"/>
      <c r="AF201" s="154"/>
      <c r="AG201" s="154"/>
      <c r="AH201" s="154"/>
      <c r="AI201" s="154"/>
    </row>
    <row r="202" spans="1:35" ht="12.75" hidden="1" x14ac:dyDescent="0.2">
      <c r="A202" s="501"/>
      <c r="B202" s="451"/>
      <c r="C202" s="451"/>
      <c r="D202" s="451"/>
      <c r="E202" s="538"/>
      <c r="F202" s="696" t="s">
        <v>111</v>
      </c>
      <c r="G202" s="478"/>
      <c r="H202" s="479">
        <f t="shared" si="31"/>
        <v>0</v>
      </c>
      <c r="I202" s="479">
        <f t="shared" si="31"/>
        <v>2078</v>
      </c>
      <c r="J202" s="418">
        <f t="shared" si="31"/>
        <v>2760</v>
      </c>
      <c r="K202" s="418">
        <f t="shared" si="31"/>
        <v>3988</v>
      </c>
      <c r="L202" s="418">
        <f t="shared" si="31"/>
        <v>20000</v>
      </c>
      <c r="M202" s="418">
        <f t="shared" si="31"/>
        <v>1.92</v>
      </c>
      <c r="N202" s="418">
        <f t="shared" si="31"/>
        <v>30</v>
      </c>
      <c r="O202" s="418">
        <f t="shared" si="31"/>
        <v>15</v>
      </c>
      <c r="P202" s="418">
        <f t="shared" si="31"/>
        <v>0</v>
      </c>
      <c r="Q202" s="418">
        <f t="shared" si="31"/>
        <v>3988</v>
      </c>
      <c r="R202" s="418">
        <f t="shared" si="31"/>
        <v>1440</v>
      </c>
      <c r="S202" s="418">
        <f t="shared" si="31"/>
        <v>900</v>
      </c>
      <c r="T202" s="418">
        <f t="shared" si="31"/>
        <v>900</v>
      </c>
      <c r="U202" s="418">
        <f t="shared" si="31"/>
        <v>748</v>
      </c>
      <c r="V202" s="418">
        <f t="shared" si="31"/>
        <v>0</v>
      </c>
      <c r="W202" s="418">
        <f t="shared" si="31"/>
        <v>0</v>
      </c>
      <c r="X202" s="418">
        <f t="shared" si="31"/>
        <v>0</v>
      </c>
      <c r="Y202" s="418">
        <f t="shared" si="31"/>
        <v>700</v>
      </c>
      <c r="Z202" s="356">
        <f t="shared" si="31"/>
        <v>0</v>
      </c>
      <c r="AA202" s="356">
        <f t="shared" si="31"/>
        <v>0</v>
      </c>
      <c r="AB202" s="356">
        <f t="shared" si="31"/>
        <v>0</v>
      </c>
      <c r="AC202" s="356">
        <f t="shared" si="31"/>
        <v>700</v>
      </c>
      <c r="AD202" s="154"/>
      <c r="AF202" s="154"/>
      <c r="AG202" s="154"/>
      <c r="AH202" s="154"/>
      <c r="AI202" s="154"/>
    </row>
    <row r="203" spans="1:35" ht="12.75" hidden="1" x14ac:dyDescent="0.2">
      <c r="A203" s="501"/>
      <c r="B203" s="451"/>
      <c r="C203" s="451"/>
      <c r="D203" s="451"/>
      <c r="E203" s="685" t="s">
        <v>694</v>
      </c>
      <c r="F203" s="696" t="s">
        <v>110</v>
      </c>
      <c r="G203" s="493" t="s">
        <v>695</v>
      </c>
      <c r="H203" s="479">
        <f>H215</f>
        <v>0</v>
      </c>
      <c r="I203" s="479">
        <f t="shared" ref="I203:AC204" si="32">I215</f>
        <v>368</v>
      </c>
      <c r="J203" s="418">
        <f t="shared" si="32"/>
        <v>0</v>
      </c>
      <c r="K203" s="418">
        <f t="shared" si="32"/>
        <v>358</v>
      </c>
      <c r="L203" s="418">
        <f t="shared" si="32"/>
        <v>0</v>
      </c>
      <c r="M203" s="418">
        <f t="shared" si="32"/>
        <v>0.97</v>
      </c>
      <c r="N203" s="418">
        <f t="shared" si="32"/>
        <v>330</v>
      </c>
      <c r="O203" s="418">
        <f t="shared" si="32"/>
        <v>330</v>
      </c>
      <c r="P203" s="418">
        <f t="shared" si="32"/>
        <v>330</v>
      </c>
      <c r="Q203" s="418">
        <f t="shared" si="32"/>
        <v>358</v>
      </c>
      <c r="R203" s="418">
        <f t="shared" si="32"/>
        <v>358</v>
      </c>
      <c r="S203" s="418">
        <f t="shared" si="32"/>
        <v>0</v>
      </c>
      <c r="T203" s="418">
        <f t="shared" si="32"/>
        <v>0</v>
      </c>
      <c r="U203" s="418">
        <f t="shared" si="32"/>
        <v>0</v>
      </c>
      <c r="V203" s="418">
        <f t="shared" si="32"/>
        <v>0</v>
      </c>
      <c r="W203" s="418">
        <f t="shared" si="32"/>
        <v>0</v>
      </c>
      <c r="X203" s="418">
        <f t="shared" si="32"/>
        <v>0</v>
      </c>
      <c r="Y203" s="418">
        <f t="shared" si="32"/>
        <v>0</v>
      </c>
      <c r="Z203" s="356">
        <f t="shared" si="32"/>
        <v>0</v>
      </c>
      <c r="AA203" s="356">
        <f t="shared" si="32"/>
        <v>0</v>
      </c>
      <c r="AB203" s="356">
        <f t="shared" si="32"/>
        <v>0</v>
      </c>
      <c r="AC203" s="356">
        <f t="shared" si="32"/>
        <v>0</v>
      </c>
      <c r="AD203" s="154"/>
      <c r="AF203" s="154"/>
      <c r="AG203" s="154"/>
      <c r="AH203" s="154"/>
      <c r="AI203" s="154"/>
    </row>
    <row r="204" spans="1:35" ht="12.75" hidden="1" x14ac:dyDescent="0.2">
      <c r="A204" s="501"/>
      <c r="B204" s="451"/>
      <c r="C204" s="451"/>
      <c r="D204" s="451"/>
      <c r="E204" s="685"/>
      <c r="F204" s="696" t="s">
        <v>111</v>
      </c>
      <c r="G204" s="493"/>
      <c r="H204" s="479">
        <f>H216</f>
        <v>0</v>
      </c>
      <c r="I204" s="479">
        <f t="shared" si="32"/>
        <v>368</v>
      </c>
      <c r="J204" s="418">
        <f t="shared" si="32"/>
        <v>0</v>
      </c>
      <c r="K204" s="418">
        <f t="shared" si="32"/>
        <v>358</v>
      </c>
      <c r="L204" s="418">
        <f t="shared" si="32"/>
        <v>0</v>
      </c>
      <c r="M204" s="418">
        <f t="shared" si="32"/>
        <v>0.97</v>
      </c>
      <c r="N204" s="418">
        <f t="shared" si="32"/>
        <v>330</v>
      </c>
      <c r="O204" s="418">
        <f t="shared" si="32"/>
        <v>330</v>
      </c>
      <c r="P204" s="418">
        <f t="shared" si="32"/>
        <v>330</v>
      </c>
      <c r="Q204" s="418">
        <f t="shared" si="32"/>
        <v>358</v>
      </c>
      <c r="R204" s="418">
        <f t="shared" si="32"/>
        <v>358</v>
      </c>
      <c r="S204" s="418">
        <f t="shared" si="32"/>
        <v>0</v>
      </c>
      <c r="T204" s="418">
        <f t="shared" si="32"/>
        <v>0</v>
      </c>
      <c r="U204" s="418">
        <f t="shared" si="32"/>
        <v>0</v>
      </c>
      <c r="V204" s="418">
        <f t="shared" si="32"/>
        <v>0</v>
      </c>
      <c r="W204" s="418">
        <f t="shared" si="32"/>
        <v>0</v>
      </c>
      <c r="X204" s="418">
        <f t="shared" si="32"/>
        <v>0</v>
      </c>
      <c r="Y204" s="418">
        <f t="shared" si="32"/>
        <v>0</v>
      </c>
      <c r="Z204" s="356">
        <f t="shared" si="32"/>
        <v>0</v>
      </c>
      <c r="AA204" s="356">
        <f t="shared" si="32"/>
        <v>0</v>
      </c>
      <c r="AB204" s="356">
        <f t="shared" si="32"/>
        <v>0</v>
      </c>
      <c r="AC204" s="356">
        <f t="shared" si="32"/>
        <v>0</v>
      </c>
      <c r="AD204" s="154"/>
      <c r="AF204" s="154"/>
      <c r="AG204" s="154"/>
      <c r="AH204" s="154"/>
      <c r="AI204" s="154"/>
    </row>
    <row r="205" spans="1:35" ht="12.75" hidden="1" x14ac:dyDescent="0.2">
      <c r="A205" s="501"/>
      <c r="B205" s="451"/>
      <c r="C205" s="451"/>
      <c r="D205" s="451"/>
      <c r="E205" s="538" t="s">
        <v>696</v>
      </c>
      <c r="F205" s="696" t="s">
        <v>110</v>
      </c>
      <c r="G205" s="478" t="s">
        <v>138</v>
      </c>
      <c r="H205" s="479"/>
      <c r="I205" s="479"/>
      <c r="J205" s="418"/>
      <c r="K205" s="418"/>
      <c r="L205" s="418"/>
      <c r="M205" s="418"/>
      <c r="N205" s="418"/>
      <c r="O205" s="418"/>
      <c r="P205" s="418"/>
      <c r="Q205" s="418"/>
      <c r="R205" s="418"/>
      <c r="S205" s="418"/>
      <c r="T205" s="418"/>
      <c r="U205" s="418"/>
      <c r="V205" s="418"/>
      <c r="W205" s="418"/>
      <c r="X205" s="418"/>
      <c r="Y205" s="418"/>
      <c r="Z205" s="356"/>
      <c r="AA205" s="356"/>
      <c r="AB205" s="356"/>
      <c r="AC205" s="356"/>
      <c r="AD205" s="154"/>
      <c r="AF205" s="154"/>
      <c r="AG205" s="154"/>
      <c r="AH205" s="154"/>
      <c r="AI205" s="154"/>
    </row>
    <row r="206" spans="1:35" ht="12.75" hidden="1" x14ac:dyDescent="0.2">
      <c r="A206" s="501"/>
      <c r="B206" s="451"/>
      <c r="C206" s="451"/>
      <c r="D206" s="451"/>
      <c r="E206" s="538"/>
      <c r="F206" s="696" t="s">
        <v>111</v>
      </c>
      <c r="G206" s="478"/>
      <c r="H206" s="479"/>
      <c r="I206" s="479"/>
      <c r="J206" s="418"/>
      <c r="K206" s="418"/>
      <c r="L206" s="418"/>
      <c r="M206" s="418"/>
      <c r="N206" s="418"/>
      <c r="O206" s="418"/>
      <c r="P206" s="418"/>
      <c r="Q206" s="418"/>
      <c r="R206" s="418"/>
      <c r="S206" s="418"/>
      <c r="T206" s="418"/>
      <c r="U206" s="418"/>
      <c r="V206" s="418"/>
      <c r="W206" s="418"/>
      <c r="X206" s="418"/>
      <c r="Y206" s="418"/>
      <c r="Z206" s="356"/>
      <c r="AA206" s="356"/>
      <c r="AB206" s="356"/>
      <c r="AC206" s="356"/>
      <c r="AD206" s="154"/>
      <c r="AF206" s="154"/>
      <c r="AG206" s="154"/>
      <c r="AH206" s="154"/>
      <c r="AI206" s="154"/>
    </row>
    <row r="207" spans="1:35" ht="12.75" hidden="1" x14ac:dyDescent="0.2">
      <c r="A207" s="501"/>
      <c r="B207" s="451"/>
      <c r="C207" s="451"/>
      <c r="D207" s="451"/>
      <c r="E207" s="538" t="s">
        <v>697</v>
      </c>
      <c r="F207" s="696" t="s">
        <v>110</v>
      </c>
      <c r="G207" s="478" t="s">
        <v>698</v>
      </c>
      <c r="H207" s="479"/>
      <c r="I207" s="479"/>
      <c r="J207" s="418"/>
      <c r="K207" s="418"/>
      <c r="L207" s="418"/>
      <c r="M207" s="418"/>
      <c r="N207" s="418"/>
      <c r="O207" s="418"/>
      <c r="P207" s="418"/>
      <c r="Q207" s="418"/>
      <c r="R207" s="418"/>
      <c r="S207" s="418"/>
      <c r="T207" s="418"/>
      <c r="U207" s="418"/>
      <c r="V207" s="418"/>
      <c r="W207" s="418"/>
      <c r="X207" s="418"/>
      <c r="Y207" s="418"/>
      <c r="Z207" s="356"/>
      <c r="AA207" s="356"/>
      <c r="AB207" s="356"/>
      <c r="AC207" s="356"/>
      <c r="AD207" s="154"/>
      <c r="AF207" s="154"/>
      <c r="AG207" s="154"/>
      <c r="AH207" s="154"/>
      <c r="AI207" s="154"/>
    </row>
    <row r="208" spans="1:35" ht="12.75" hidden="1" x14ac:dyDescent="0.2">
      <c r="A208" s="501"/>
      <c r="B208" s="451"/>
      <c r="C208" s="451"/>
      <c r="D208" s="451"/>
      <c r="E208" s="538"/>
      <c r="F208" s="696" t="s">
        <v>111</v>
      </c>
      <c r="G208" s="478"/>
      <c r="H208" s="479"/>
      <c r="I208" s="479"/>
      <c r="J208" s="418"/>
      <c r="K208" s="418"/>
      <c r="L208" s="418"/>
      <c r="M208" s="418"/>
      <c r="N208" s="418"/>
      <c r="O208" s="418"/>
      <c r="P208" s="418"/>
      <c r="Q208" s="418"/>
      <c r="R208" s="418"/>
      <c r="S208" s="418"/>
      <c r="T208" s="418"/>
      <c r="U208" s="418"/>
      <c r="V208" s="418"/>
      <c r="W208" s="418"/>
      <c r="X208" s="418"/>
      <c r="Y208" s="418"/>
      <c r="Z208" s="356"/>
      <c r="AA208" s="356"/>
      <c r="AB208" s="356"/>
      <c r="AC208" s="356"/>
      <c r="AD208" s="154"/>
      <c r="AF208" s="154"/>
      <c r="AG208" s="154"/>
      <c r="AH208" s="154"/>
      <c r="AI208" s="154"/>
    </row>
    <row r="209" spans="1:35" ht="25.5" hidden="1" x14ac:dyDescent="0.2">
      <c r="A209" s="501"/>
      <c r="B209" s="451"/>
      <c r="C209" s="451"/>
      <c r="D209" s="451"/>
      <c r="E209" s="538" t="s">
        <v>699</v>
      </c>
      <c r="F209" s="696" t="s">
        <v>110</v>
      </c>
      <c r="G209" s="478" t="s">
        <v>700</v>
      </c>
      <c r="H209" s="479"/>
      <c r="I209" s="479"/>
      <c r="J209" s="418"/>
      <c r="K209" s="418"/>
      <c r="L209" s="418"/>
      <c r="M209" s="418"/>
      <c r="N209" s="418"/>
      <c r="O209" s="418"/>
      <c r="P209" s="418"/>
      <c r="Q209" s="418"/>
      <c r="R209" s="418"/>
      <c r="S209" s="418"/>
      <c r="T209" s="418"/>
      <c r="U209" s="418"/>
      <c r="V209" s="418"/>
      <c r="W209" s="418"/>
      <c r="X209" s="418"/>
      <c r="Y209" s="418"/>
      <c r="Z209" s="356"/>
      <c r="AA209" s="356"/>
      <c r="AB209" s="356"/>
      <c r="AC209" s="356"/>
      <c r="AD209" s="154"/>
      <c r="AF209" s="154"/>
      <c r="AG209" s="154"/>
      <c r="AH209" s="154"/>
      <c r="AI209" s="154"/>
    </row>
    <row r="210" spans="1:35" ht="12.75" hidden="1" x14ac:dyDescent="0.2">
      <c r="A210" s="501"/>
      <c r="B210" s="451"/>
      <c r="C210" s="451"/>
      <c r="D210" s="451"/>
      <c r="E210" s="538"/>
      <c r="F210" s="696" t="s">
        <v>111</v>
      </c>
      <c r="G210" s="478"/>
      <c r="H210" s="479"/>
      <c r="I210" s="479"/>
      <c r="J210" s="418"/>
      <c r="K210" s="418"/>
      <c r="L210" s="418"/>
      <c r="M210" s="418"/>
      <c r="N210" s="418"/>
      <c r="O210" s="418"/>
      <c r="P210" s="418"/>
      <c r="Q210" s="418"/>
      <c r="R210" s="418"/>
      <c r="S210" s="418"/>
      <c r="T210" s="418"/>
      <c r="U210" s="418"/>
      <c r="V210" s="418"/>
      <c r="W210" s="418"/>
      <c r="X210" s="418"/>
      <c r="Y210" s="418"/>
      <c r="Z210" s="356"/>
      <c r="AA210" s="356"/>
      <c r="AB210" s="356"/>
      <c r="AC210" s="356"/>
      <c r="AD210" s="154"/>
      <c r="AF210" s="154"/>
      <c r="AG210" s="154"/>
      <c r="AH210" s="154"/>
      <c r="AI210" s="154"/>
    </row>
    <row r="211" spans="1:35" ht="25.5" hidden="1" x14ac:dyDescent="0.2">
      <c r="A211" s="501"/>
      <c r="B211" s="451"/>
      <c r="C211" s="451"/>
      <c r="D211" s="451"/>
      <c r="E211" s="538" t="s">
        <v>701</v>
      </c>
      <c r="F211" s="696" t="s">
        <v>110</v>
      </c>
      <c r="G211" s="478" t="s">
        <v>139</v>
      </c>
      <c r="H211" s="479"/>
      <c r="I211" s="479"/>
      <c r="J211" s="418"/>
      <c r="K211" s="418"/>
      <c r="L211" s="418"/>
      <c r="M211" s="418"/>
      <c r="N211" s="418"/>
      <c r="O211" s="418"/>
      <c r="P211" s="418"/>
      <c r="Q211" s="418"/>
      <c r="R211" s="418"/>
      <c r="S211" s="418"/>
      <c r="T211" s="418"/>
      <c r="U211" s="418"/>
      <c r="V211" s="418"/>
      <c r="W211" s="418"/>
      <c r="X211" s="418"/>
      <c r="Y211" s="418"/>
      <c r="Z211" s="356"/>
      <c r="AA211" s="356"/>
      <c r="AB211" s="356"/>
      <c r="AC211" s="356"/>
      <c r="AD211" s="154"/>
      <c r="AF211" s="154"/>
      <c r="AG211" s="154"/>
      <c r="AH211" s="154"/>
      <c r="AI211" s="154"/>
    </row>
    <row r="212" spans="1:35" ht="12.75" hidden="1" x14ac:dyDescent="0.2">
      <c r="A212" s="501"/>
      <c r="B212" s="451"/>
      <c r="C212" s="451"/>
      <c r="D212" s="451"/>
      <c r="E212" s="538"/>
      <c r="F212" s="696" t="s">
        <v>111</v>
      </c>
      <c r="G212" s="478"/>
      <c r="H212" s="479"/>
      <c r="I212" s="479"/>
      <c r="J212" s="418"/>
      <c r="K212" s="418"/>
      <c r="L212" s="418"/>
      <c r="M212" s="418"/>
      <c r="N212" s="418"/>
      <c r="O212" s="418"/>
      <c r="P212" s="418"/>
      <c r="Q212" s="418"/>
      <c r="R212" s="418"/>
      <c r="S212" s="418"/>
      <c r="T212" s="418"/>
      <c r="U212" s="418"/>
      <c r="V212" s="418"/>
      <c r="W212" s="418"/>
      <c r="X212" s="418"/>
      <c r="Y212" s="418"/>
      <c r="Z212" s="356"/>
      <c r="AA212" s="356"/>
      <c r="AB212" s="356"/>
      <c r="AC212" s="356"/>
      <c r="AD212" s="154"/>
      <c r="AF212" s="154"/>
      <c r="AG212" s="154"/>
      <c r="AH212" s="154"/>
      <c r="AI212" s="154"/>
    </row>
    <row r="213" spans="1:35" ht="25.5" hidden="1" x14ac:dyDescent="0.2">
      <c r="A213" s="501"/>
      <c r="B213" s="451"/>
      <c r="C213" s="451"/>
      <c r="D213" s="451"/>
      <c r="E213" s="538" t="s">
        <v>702</v>
      </c>
      <c r="F213" s="696" t="s">
        <v>110</v>
      </c>
      <c r="G213" s="478" t="s">
        <v>703</v>
      </c>
      <c r="H213" s="479"/>
      <c r="I213" s="479"/>
      <c r="J213" s="418"/>
      <c r="K213" s="418"/>
      <c r="L213" s="418"/>
      <c r="M213" s="418"/>
      <c r="N213" s="418"/>
      <c r="O213" s="418"/>
      <c r="P213" s="418"/>
      <c r="Q213" s="418"/>
      <c r="R213" s="418"/>
      <c r="S213" s="418"/>
      <c r="T213" s="418"/>
      <c r="U213" s="418"/>
      <c r="V213" s="418"/>
      <c r="W213" s="418"/>
      <c r="X213" s="418"/>
      <c r="Y213" s="418"/>
      <c r="Z213" s="356"/>
      <c r="AA213" s="356"/>
      <c r="AB213" s="356"/>
      <c r="AC213" s="356"/>
      <c r="AD213" s="154"/>
      <c r="AF213" s="154"/>
      <c r="AG213" s="154"/>
      <c r="AH213" s="154"/>
      <c r="AI213" s="154"/>
    </row>
    <row r="214" spans="1:35" ht="12.75" hidden="1" x14ac:dyDescent="0.2">
      <c r="A214" s="501"/>
      <c r="B214" s="451"/>
      <c r="C214" s="451"/>
      <c r="D214" s="451"/>
      <c r="E214" s="538"/>
      <c r="F214" s="696" t="s">
        <v>111</v>
      </c>
      <c r="G214" s="478"/>
      <c r="H214" s="479"/>
      <c r="I214" s="479"/>
      <c r="J214" s="418"/>
      <c r="K214" s="418"/>
      <c r="L214" s="418"/>
      <c r="M214" s="418"/>
      <c r="N214" s="418"/>
      <c r="O214" s="418"/>
      <c r="P214" s="418"/>
      <c r="Q214" s="418"/>
      <c r="R214" s="418"/>
      <c r="S214" s="418"/>
      <c r="T214" s="418"/>
      <c r="U214" s="418"/>
      <c r="V214" s="418"/>
      <c r="W214" s="418"/>
      <c r="X214" s="418"/>
      <c r="Y214" s="418"/>
      <c r="Z214" s="356"/>
      <c r="AA214" s="356"/>
      <c r="AB214" s="356"/>
      <c r="AC214" s="356"/>
      <c r="AD214" s="154"/>
      <c r="AF214" s="154"/>
      <c r="AG214" s="154"/>
      <c r="AH214" s="154"/>
      <c r="AI214" s="154"/>
    </row>
    <row r="215" spans="1:35" ht="12.75" hidden="1" x14ac:dyDescent="0.2">
      <c r="A215" s="501"/>
      <c r="B215" s="451"/>
      <c r="C215" s="451"/>
      <c r="D215" s="451"/>
      <c r="E215" s="538" t="s">
        <v>704</v>
      </c>
      <c r="F215" s="696" t="s">
        <v>110</v>
      </c>
      <c r="G215" s="478" t="s">
        <v>141</v>
      </c>
      <c r="H215" s="479">
        <f>H493</f>
        <v>0</v>
      </c>
      <c r="I215" s="479">
        <f t="shared" ref="I215:AC218" si="33">I493</f>
        <v>368</v>
      </c>
      <c r="J215" s="418">
        <f t="shared" si="33"/>
        <v>0</v>
      </c>
      <c r="K215" s="418">
        <f t="shared" si="33"/>
        <v>358</v>
      </c>
      <c r="L215" s="418">
        <f t="shared" si="33"/>
        <v>0</v>
      </c>
      <c r="M215" s="418">
        <f t="shared" si="33"/>
        <v>0.97</v>
      </c>
      <c r="N215" s="418">
        <f t="shared" si="33"/>
        <v>330</v>
      </c>
      <c r="O215" s="418">
        <f t="shared" si="33"/>
        <v>330</v>
      </c>
      <c r="P215" s="418">
        <f t="shared" si="33"/>
        <v>330</v>
      </c>
      <c r="Q215" s="418">
        <f t="shared" si="33"/>
        <v>358</v>
      </c>
      <c r="R215" s="418">
        <f t="shared" si="33"/>
        <v>358</v>
      </c>
      <c r="S215" s="418">
        <f t="shared" si="33"/>
        <v>0</v>
      </c>
      <c r="T215" s="418">
        <f t="shared" si="33"/>
        <v>0</v>
      </c>
      <c r="U215" s="418">
        <f t="shared" si="33"/>
        <v>0</v>
      </c>
      <c r="V215" s="418">
        <f t="shared" si="33"/>
        <v>0</v>
      </c>
      <c r="W215" s="418">
        <f t="shared" si="33"/>
        <v>0</v>
      </c>
      <c r="X215" s="418">
        <f t="shared" si="33"/>
        <v>0</v>
      </c>
      <c r="Y215" s="418">
        <f t="shared" si="33"/>
        <v>0</v>
      </c>
      <c r="Z215" s="356">
        <f t="shared" si="33"/>
        <v>0</v>
      </c>
      <c r="AA215" s="356">
        <f t="shared" si="33"/>
        <v>0</v>
      </c>
      <c r="AB215" s="356">
        <f t="shared" si="33"/>
        <v>0</v>
      </c>
      <c r="AC215" s="356">
        <f t="shared" si="33"/>
        <v>0</v>
      </c>
      <c r="AD215" s="154"/>
      <c r="AF215" s="154"/>
      <c r="AG215" s="154"/>
      <c r="AH215" s="154"/>
      <c r="AI215" s="154"/>
    </row>
    <row r="216" spans="1:35" ht="12.75" hidden="1" x14ac:dyDescent="0.2">
      <c r="A216" s="501"/>
      <c r="B216" s="451"/>
      <c r="C216" s="451"/>
      <c r="D216" s="451"/>
      <c r="E216" s="538"/>
      <c r="F216" s="696" t="s">
        <v>111</v>
      </c>
      <c r="G216" s="478"/>
      <c r="H216" s="479">
        <f t="shared" ref="H216:K218" si="34">H494</f>
        <v>0</v>
      </c>
      <c r="I216" s="479">
        <f t="shared" si="34"/>
        <v>368</v>
      </c>
      <c r="J216" s="418">
        <f t="shared" si="33"/>
        <v>0</v>
      </c>
      <c r="K216" s="418">
        <f t="shared" si="34"/>
        <v>358</v>
      </c>
      <c r="L216" s="418">
        <f t="shared" si="33"/>
        <v>0</v>
      </c>
      <c r="M216" s="418">
        <f t="shared" si="33"/>
        <v>0.97</v>
      </c>
      <c r="N216" s="418">
        <f t="shared" si="33"/>
        <v>330</v>
      </c>
      <c r="O216" s="418">
        <f t="shared" si="33"/>
        <v>330</v>
      </c>
      <c r="P216" s="418">
        <f t="shared" si="33"/>
        <v>330</v>
      </c>
      <c r="Q216" s="418">
        <f t="shared" si="33"/>
        <v>358</v>
      </c>
      <c r="R216" s="418">
        <f t="shared" si="33"/>
        <v>358</v>
      </c>
      <c r="S216" s="418">
        <f t="shared" si="33"/>
        <v>0</v>
      </c>
      <c r="T216" s="418">
        <f t="shared" si="33"/>
        <v>0</v>
      </c>
      <c r="U216" s="418">
        <f t="shared" si="33"/>
        <v>0</v>
      </c>
      <c r="V216" s="418">
        <f t="shared" si="33"/>
        <v>0</v>
      </c>
      <c r="W216" s="418">
        <f t="shared" si="33"/>
        <v>0</v>
      </c>
      <c r="X216" s="418">
        <f t="shared" si="33"/>
        <v>0</v>
      </c>
      <c r="Y216" s="418">
        <f t="shared" si="33"/>
        <v>0</v>
      </c>
      <c r="Z216" s="356">
        <f t="shared" si="33"/>
        <v>0</v>
      </c>
      <c r="AA216" s="356">
        <f t="shared" si="33"/>
        <v>0</v>
      </c>
      <c r="AB216" s="356">
        <f t="shared" si="33"/>
        <v>0</v>
      </c>
      <c r="AC216" s="356">
        <f t="shared" si="33"/>
        <v>0</v>
      </c>
      <c r="AD216" s="154"/>
      <c r="AF216" s="154"/>
      <c r="AG216" s="154"/>
      <c r="AH216" s="154"/>
      <c r="AI216" s="154"/>
    </row>
    <row r="217" spans="1:35" ht="25.5" hidden="1" x14ac:dyDescent="0.2">
      <c r="A217" s="501"/>
      <c r="B217" s="451"/>
      <c r="C217" s="451"/>
      <c r="D217" s="451"/>
      <c r="E217" s="538" t="s">
        <v>705</v>
      </c>
      <c r="F217" s="696" t="s">
        <v>110</v>
      </c>
      <c r="G217" s="478" t="s">
        <v>706</v>
      </c>
      <c r="H217" s="479">
        <f t="shared" si="34"/>
        <v>0</v>
      </c>
      <c r="I217" s="479">
        <f t="shared" si="34"/>
        <v>0</v>
      </c>
      <c r="J217" s="418">
        <f t="shared" si="33"/>
        <v>0</v>
      </c>
      <c r="K217" s="418">
        <f t="shared" si="34"/>
        <v>0</v>
      </c>
      <c r="L217" s="418">
        <f t="shared" si="33"/>
        <v>0</v>
      </c>
      <c r="M217" s="418" t="e">
        <f t="shared" si="33"/>
        <v>#DIV/0!</v>
      </c>
      <c r="N217" s="418">
        <f t="shared" si="33"/>
        <v>0</v>
      </c>
      <c r="O217" s="418">
        <f t="shared" si="33"/>
        <v>0</v>
      </c>
      <c r="P217" s="418">
        <f t="shared" si="33"/>
        <v>0</v>
      </c>
      <c r="Q217" s="418">
        <f t="shared" si="33"/>
        <v>0</v>
      </c>
      <c r="R217" s="418">
        <f t="shared" si="33"/>
        <v>0</v>
      </c>
      <c r="S217" s="418">
        <f t="shared" si="33"/>
        <v>0</v>
      </c>
      <c r="T217" s="418">
        <f t="shared" si="33"/>
        <v>0</v>
      </c>
      <c r="U217" s="418">
        <f t="shared" si="33"/>
        <v>0</v>
      </c>
      <c r="V217" s="418">
        <f t="shared" si="33"/>
        <v>0</v>
      </c>
      <c r="W217" s="418">
        <f t="shared" si="33"/>
        <v>0</v>
      </c>
      <c r="X217" s="418">
        <f t="shared" si="33"/>
        <v>0</v>
      </c>
      <c r="Y217" s="418">
        <f t="shared" si="33"/>
        <v>0</v>
      </c>
      <c r="Z217" s="356">
        <f t="shared" si="33"/>
        <v>0</v>
      </c>
      <c r="AA217" s="356">
        <f t="shared" si="33"/>
        <v>0</v>
      </c>
      <c r="AB217" s="356">
        <f t="shared" si="33"/>
        <v>0</v>
      </c>
      <c r="AC217" s="356">
        <f t="shared" si="33"/>
        <v>0</v>
      </c>
      <c r="AD217" s="154"/>
      <c r="AF217" s="154"/>
      <c r="AG217" s="154"/>
      <c r="AH217" s="154"/>
      <c r="AI217" s="154"/>
    </row>
    <row r="218" spans="1:35" ht="12.75" hidden="1" x14ac:dyDescent="0.2">
      <c r="A218" s="501"/>
      <c r="B218" s="451"/>
      <c r="C218" s="451"/>
      <c r="D218" s="451"/>
      <c r="E218" s="538"/>
      <c r="F218" s="696" t="s">
        <v>111</v>
      </c>
      <c r="G218" s="478"/>
      <c r="H218" s="479">
        <f t="shared" si="34"/>
        <v>0</v>
      </c>
      <c r="I218" s="479">
        <f t="shared" si="34"/>
        <v>0</v>
      </c>
      <c r="J218" s="418">
        <f t="shared" si="33"/>
        <v>0</v>
      </c>
      <c r="K218" s="418">
        <f t="shared" si="34"/>
        <v>0</v>
      </c>
      <c r="L218" s="418">
        <f t="shared" si="33"/>
        <v>0</v>
      </c>
      <c r="M218" s="418" t="e">
        <f t="shared" si="33"/>
        <v>#DIV/0!</v>
      </c>
      <c r="N218" s="418">
        <f t="shared" si="33"/>
        <v>0</v>
      </c>
      <c r="O218" s="418">
        <f t="shared" si="33"/>
        <v>0</v>
      </c>
      <c r="P218" s="418">
        <f t="shared" si="33"/>
        <v>0</v>
      </c>
      <c r="Q218" s="418">
        <f t="shared" si="33"/>
        <v>0</v>
      </c>
      <c r="R218" s="418">
        <f t="shared" si="33"/>
        <v>0</v>
      </c>
      <c r="S218" s="418">
        <f t="shared" si="33"/>
        <v>0</v>
      </c>
      <c r="T218" s="418">
        <f t="shared" si="33"/>
        <v>0</v>
      </c>
      <c r="U218" s="418">
        <f t="shared" si="33"/>
        <v>0</v>
      </c>
      <c r="V218" s="418">
        <f t="shared" si="33"/>
        <v>0</v>
      </c>
      <c r="W218" s="418">
        <f t="shared" si="33"/>
        <v>0</v>
      </c>
      <c r="X218" s="418">
        <f t="shared" si="33"/>
        <v>0</v>
      </c>
      <c r="Y218" s="418">
        <f t="shared" si="33"/>
        <v>0</v>
      </c>
      <c r="Z218" s="356">
        <f t="shared" si="33"/>
        <v>0</v>
      </c>
      <c r="AA218" s="356">
        <f t="shared" si="33"/>
        <v>0</v>
      </c>
      <c r="AB218" s="356">
        <f t="shared" si="33"/>
        <v>0</v>
      </c>
      <c r="AC218" s="356">
        <f t="shared" si="33"/>
        <v>0</v>
      </c>
      <c r="AD218" s="154"/>
      <c r="AF218" s="154"/>
      <c r="AG218" s="154"/>
      <c r="AH218" s="154"/>
      <c r="AI218" s="154"/>
    </row>
    <row r="219" spans="1:35" ht="12.75" hidden="1" x14ac:dyDescent="0.2">
      <c r="A219" s="501"/>
      <c r="B219" s="451"/>
      <c r="C219" s="451"/>
      <c r="D219" s="451"/>
      <c r="E219" s="686" t="s">
        <v>707</v>
      </c>
      <c r="F219" s="696" t="s">
        <v>110</v>
      </c>
      <c r="G219" s="493" t="s">
        <v>142</v>
      </c>
      <c r="H219" s="479">
        <f>H233</f>
        <v>0</v>
      </c>
      <c r="I219" s="479">
        <f t="shared" ref="I219:AC220" si="35">I233</f>
        <v>207</v>
      </c>
      <c r="J219" s="418">
        <f t="shared" si="35"/>
        <v>490</v>
      </c>
      <c r="K219" s="418">
        <f t="shared" si="35"/>
        <v>742</v>
      </c>
      <c r="L219" s="418">
        <f t="shared" si="35"/>
        <v>655000</v>
      </c>
      <c r="M219" s="418">
        <f t="shared" si="35"/>
        <v>3.58</v>
      </c>
      <c r="N219" s="418">
        <f t="shared" si="35"/>
        <v>750</v>
      </c>
      <c r="O219" s="418">
        <f t="shared" si="35"/>
        <v>750</v>
      </c>
      <c r="P219" s="418">
        <f t="shared" si="35"/>
        <v>750</v>
      </c>
      <c r="Q219" s="418">
        <f t="shared" si="35"/>
        <v>742</v>
      </c>
      <c r="R219" s="418">
        <f t="shared" si="35"/>
        <v>200</v>
      </c>
      <c r="S219" s="418">
        <f t="shared" si="35"/>
        <v>200</v>
      </c>
      <c r="T219" s="418">
        <f t="shared" si="35"/>
        <v>200</v>
      </c>
      <c r="U219" s="418">
        <f t="shared" si="35"/>
        <v>142</v>
      </c>
      <c r="V219" s="418">
        <f t="shared" si="35"/>
        <v>0</v>
      </c>
      <c r="W219" s="418">
        <f t="shared" si="35"/>
        <v>0</v>
      </c>
      <c r="X219" s="418">
        <f t="shared" si="35"/>
        <v>0</v>
      </c>
      <c r="Y219" s="418">
        <f t="shared" si="35"/>
        <v>0</v>
      </c>
      <c r="Z219" s="356">
        <f t="shared" si="35"/>
        <v>0</v>
      </c>
      <c r="AA219" s="356">
        <f t="shared" si="35"/>
        <v>0</v>
      </c>
      <c r="AB219" s="356">
        <f t="shared" si="35"/>
        <v>0</v>
      </c>
      <c r="AC219" s="356">
        <f t="shared" si="35"/>
        <v>0</v>
      </c>
      <c r="AD219" s="154"/>
      <c r="AF219" s="154"/>
      <c r="AG219" s="154"/>
      <c r="AH219" s="154"/>
      <c r="AI219" s="154"/>
    </row>
    <row r="220" spans="1:35" ht="12.75" hidden="1" x14ac:dyDescent="0.2">
      <c r="A220" s="501"/>
      <c r="B220" s="451"/>
      <c r="C220" s="451"/>
      <c r="D220" s="451"/>
      <c r="E220" s="686"/>
      <c r="F220" s="696" t="s">
        <v>111</v>
      </c>
      <c r="G220" s="493"/>
      <c r="H220" s="479">
        <f>H234</f>
        <v>0</v>
      </c>
      <c r="I220" s="479">
        <f t="shared" si="35"/>
        <v>207</v>
      </c>
      <c r="J220" s="418">
        <f t="shared" si="35"/>
        <v>490</v>
      </c>
      <c r="K220" s="418">
        <f t="shared" si="35"/>
        <v>742</v>
      </c>
      <c r="L220" s="418">
        <f t="shared" si="35"/>
        <v>655000</v>
      </c>
      <c r="M220" s="418">
        <f t="shared" si="35"/>
        <v>3.58</v>
      </c>
      <c r="N220" s="418">
        <f t="shared" si="35"/>
        <v>750</v>
      </c>
      <c r="O220" s="418">
        <f t="shared" si="35"/>
        <v>750</v>
      </c>
      <c r="P220" s="418">
        <f t="shared" si="35"/>
        <v>750</v>
      </c>
      <c r="Q220" s="418">
        <f t="shared" si="35"/>
        <v>742</v>
      </c>
      <c r="R220" s="418">
        <f t="shared" si="35"/>
        <v>200</v>
      </c>
      <c r="S220" s="418">
        <f t="shared" si="35"/>
        <v>200</v>
      </c>
      <c r="T220" s="418">
        <f t="shared" si="35"/>
        <v>200</v>
      </c>
      <c r="U220" s="418">
        <f t="shared" si="35"/>
        <v>142</v>
      </c>
      <c r="V220" s="418">
        <f t="shared" si="35"/>
        <v>0</v>
      </c>
      <c r="W220" s="418">
        <f t="shared" si="35"/>
        <v>0</v>
      </c>
      <c r="X220" s="418">
        <f t="shared" si="35"/>
        <v>0</v>
      </c>
      <c r="Y220" s="418">
        <f t="shared" si="35"/>
        <v>0</v>
      </c>
      <c r="Z220" s="356">
        <f t="shared" si="35"/>
        <v>0</v>
      </c>
      <c r="AA220" s="356">
        <f t="shared" si="35"/>
        <v>0</v>
      </c>
      <c r="AB220" s="356">
        <f t="shared" si="35"/>
        <v>0</v>
      </c>
      <c r="AC220" s="356">
        <f t="shared" si="35"/>
        <v>0</v>
      </c>
      <c r="AD220" s="154"/>
      <c r="AF220" s="154"/>
      <c r="AG220" s="154"/>
      <c r="AH220" s="154"/>
      <c r="AI220" s="154"/>
    </row>
    <row r="221" spans="1:35" ht="25.5" hidden="1" x14ac:dyDescent="0.2">
      <c r="A221" s="501"/>
      <c r="B221" s="451"/>
      <c r="C221" s="451"/>
      <c r="D221" s="451"/>
      <c r="E221" s="538" t="s">
        <v>708</v>
      </c>
      <c r="F221" s="696" t="s">
        <v>110</v>
      </c>
      <c r="G221" s="478" t="s">
        <v>709</v>
      </c>
      <c r="H221" s="479"/>
      <c r="I221" s="479"/>
      <c r="J221" s="418"/>
      <c r="K221" s="418"/>
      <c r="L221" s="418"/>
      <c r="M221" s="418"/>
      <c r="N221" s="418"/>
      <c r="O221" s="418"/>
      <c r="P221" s="418"/>
      <c r="Q221" s="418"/>
      <c r="R221" s="418"/>
      <c r="S221" s="418"/>
      <c r="T221" s="418"/>
      <c r="U221" s="418"/>
      <c r="V221" s="418"/>
      <c r="W221" s="418"/>
      <c r="X221" s="418"/>
      <c r="Y221" s="418"/>
      <c r="Z221" s="356"/>
      <c r="AA221" s="356"/>
      <c r="AB221" s="356"/>
      <c r="AC221" s="356"/>
      <c r="AD221" s="154"/>
      <c r="AF221" s="154"/>
      <c r="AG221" s="154"/>
      <c r="AH221" s="154"/>
      <c r="AI221" s="154"/>
    </row>
    <row r="222" spans="1:35" ht="12.75" hidden="1" x14ac:dyDescent="0.2">
      <c r="A222" s="501"/>
      <c r="B222" s="451"/>
      <c r="C222" s="451"/>
      <c r="D222" s="451"/>
      <c r="E222" s="538"/>
      <c r="F222" s="696" t="s">
        <v>111</v>
      </c>
      <c r="G222" s="478"/>
      <c r="H222" s="479"/>
      <c r="I222" s="479"/>
      <c r="J222" s="418"/>
      <c r="K222" s="418"/>
      <c r="L222" s="418"/>
      <c r="M222" s="418"/>
      <c r="N222" s="418"/>
      <c r="O222" s="418"/>
      <c r="P222" s="418"/>
      <c r="Q222" s="418"/>
      <c r="R222" s="418"/>
      <c r="S222" s="418"/>
      <c r="T222" s="418"/>
      <c r="U222" s="418"/>
      <c r="V222" s="418"/>
      <c r="W222" s="418"/>
      <c r="X222" s="418"/>
      <c r="Y222" s="418"/>
      <c r="Z222" s="356"/>
      <c r="AA222" s="356"/>
      <c r="AB222" s="356"/>
      <c r="AC222" s="356"/>
      <c r="AD222" s="154"/>
      <c r="AF222" s="154"/>
      <c r="AG222" s="154"/>
      <c r="AH222" s="154"/>
      <c r="AI222" s="154"/>
    </row>
    <row r="223" spans="1:35" ht="25.5" hidden="1" x14ac:dyDescent="0.2">
      <c r="A223" s="501"/>
      <c r="B223" s="451"/>
      <c r="C223" s="451"/>
      <c r="D223" s="451"/>
      <c r="E223" s="538" t="s">
        <v>710</v>
      </c>
      <c r="F223" s="696" t="s">
        <v>110</v>
      </c>
      <c r="G223" s="478" t="s">
        <v>711</v>
      </c>
      <c r="H223" s="479"/>
      <c r="I223" s="479"/>
      <c r="J223" s="418"/>
      <c r="K223" s="418"/>
      <c r="L223" s="418"/>
      <c r="M223" s="418"/>
      <c r="N223" s="418"/>
      <c r="O223" s="418"/>
      <c r="P223" s="418"/>
      <c r="Q223" s="418"/>
      <c r="R223" s="418"/>
      <c r="S223" s="418"/>
      <c r="T223" s="418"/>
      <c r="U223" s="418"/>
      <c r="V223" s="418"/>
      <c r="W223" s="418"/>
      <c r="X223" s="418"/>
      <c r="Y223" s="418"/>
      <c r="Z223" s="356"/>
      <c r="AA223" s="356"/>
      <c r="AB223" s="356"/>
      <c r="AC223" s="356"/>
      <c r="AD223" s="154"/>
      <c r="AF223" s="154"/>
      <c r="AG223" s="154"/>
      <c r="AH223" s="154"/>
      <c r="AI223" s="154"/>
    </row>
    <row r="224" spans="1:35" ht="12.75" hidden="1" x14ac:dyDescent="0.2">
      <c r="A224" s="501"/>
      <c r="B224" s="451"/>
      <c r="C224" s="451"/>
      <c r="D224" s="451"/>
      <c r="E224" s="538"/>
      <c r="F224" s="696" t="s">
        <v>111</v>
      </c>
      <c r="G224" s="478"/>
      <c r="H224" s="479"/>
      <c r="I224" s="479"/>
      <c r="J224" s="418"/>
      <c r="K224" s="418"/>
      <c r="L224" s="418"/>
      <c r="M224" s="418"/>
      <c r="N224" s="418"/>
      <c r="O224" s="418"/>
      <c r="P224" s="418"/>
      <c r="Q224" s="418"/>
      <c r="R224" s="418"/>
      <c r="S224" s="418"/>
      <c r="T224" s="418"/>
      <c r="U224" s="418"/>
      <c r="V224" s="418"/>
      <c r="W224" s="418"/>
      <c r="X224" s="418"/>
      <c r="Y224" s="418"/>
      <c r="Z224" s="356"/>
      <c r="AA224" s="356"/>
      <c r="AB224" s="356"/>
      <c r="AC224" s="356"/>
      <c r="AD224" s="154"/>
      <c r="AF224" s="154"/>
      <c r="AG224" s="154"/>
      <c r="AH224" s="154"/>
      <c r="AI224" s="154"/>
    </row>
    <row r="225" spans="1:35" ht="25.5" hidden="1" x14ac:dyDescent="0.2">
      <c r="A225" s="501"/>
      <c r="B225" s="451"/>
      <c r="C225" s="451"/>
      <c r="D225" s="451"/>
      <c r="E225" s="538" t="s">
        <v>712</v>
      </c>
      <c r="F225" s="696" t="s">
        <v>110</v>
      </c>
      <c r="G225" s="478" t="s">
        <v>713</v>
      </c>
      <c r="H225" s="479"/>
      <c r="I225" s="479"/>
      <c r="J225" s="418"/>
      <c r="K225" s="418"/>
      <c r="L225" s="418"/>
      <c r="M225" s="418"/>
      <c r="N225" s="418"/>
      <c r="O225" s="418"/>
      <c r="P225" s="418"/>
      <c r="Q225" s="418"/>
      <c r="R225" s="418"/>
      <c r="S225" s="418"/>
      <c r="T225" s="418"/>
      <c r="U225" s="418"/>
      <c r="V225" s="418"/>
      <c r="W225" s="418"/>
      <c r="X225" s="418"/>
      <c r="Y225" s="418"/>
      <c r="Z225" s="356"/>
      <c r="AA225" s="356"/>
      <c r="AB225" s="356"/>
      <c r="AC225" s="356"/>
      <c r="AD225" s="154"/>
    </row>
    <row r="226" spans="1:35" ht="12.75" hidden="1" x14ac:dyDescent="0.2">
      <c r="A226" s="501"/>
      <c r="B226" s="451"/>
      <c r="C226" s="451"/>
      <c r="D226" s="451"/>
      <c r="E226" s="538"/>
      <c r="F226" s="696" t="s">
        <v>111</v>
      </c>
      <c r="G226" s="478"/>
      <c r="H226" s="479"/>
      <c r="I226" s="479"/>
      <c r="J226" s="418"/>
      <c r="K226" s="418"/>
      <c r="L226" s="418"/>
      <c r="M226" s="418"/>
      <c r="N226" s="418"/>
      <c r="O226" s="418"/>
      <c r="P226" s="418"/>
      <c r="Q226" s="418"/>
      <c r="R226" s="418"/>
      <c r="S226" s="418"/>
      <c r="T226" s="418"/>
      <c r="U226" s="418"/>
      <c r="V226" s="418"/>
      <c r="W226" s="418"/>
      <c r="X226" s="418"/>
      <c r="Y226" s="418"/>
      <c r="Z226" s="356"/>
      <c r="AA226" s="356"/>
      <c r="AB226" s="356"/>
      <c r="AC226" s="356"/>
      <c r="AD226" s="154"/>
    </row>
    <row r="227" spans="1:35" ht="38.25" hidden="1" x14ac:dyDescent="0.2">
      <c r="A227" s="501"/>
      <c r="B227" s="451"/>
      <c r="C227" s="451"/>
      <c r="D227" s="451"/>
      <c r="E227" s="538" t="s">
        <v>714</v>
      </c>
      <c r="F227" s="696" t="s">
        <v>110</v>
      </c>
      <c r="G227" s="478" t="s">
        <v>715</v>
      </c>
      <c r="H227" s="479"/>
      <c r="I227" s="479"/>
      <c r="J227" s="418"/>
      <c r="K227" s="418"/>
      <c r="L227" s="418"/>
      <c r="M227" s="418"/>
      <c r="N227" s="418"/>
      <c r="O227" s="418"/>
      <c r="P227" s="418"/>
      <c r="Q227" s="418"/>
      <c r="R227" s="418"/>
      <c r="S227" s="418"/>
      <c r="T227" s="418"/>
      <c r="U227" s="418"/>
      <c r="V227" s="418"/>
      <c r="W227" s="418"/>
      <c r="X227" s="418"/>
      <c r="Y227" s="418"/>
      <c r="Z227" s="356"/>
      <c r="AA227" s="356"/>
      <c r="AB227" s="356"/>
      <c r="AC227" s="356"/>
      <c r="AD227" s="154"/>
    </row>
    <row r="228" spans="1:35" ht="12.75" hidden="1" x14ac:dyDescent="0.2">
      <c r="A228" s="501"/>
      <c r="B228" s="451"/>
      <c r="C228" s="451"/>
      <c r="D228" s="451"/>
      <c r="E228" s="538"/>
      <c r="F228" s="696" t="s">
        <v>111</v>
      </c>
      <c r="G228" s="478"/>
      <c r="H228" s="479"/>
      <c r="I228" s="479"/>
      <c r="J228" s="418"/>
      <c r="K228" s="418"/>
      <c r="L228" s="418"/>
      <c r="M228" s="418"/>
      <c r="N228" s="418"/>
      <c r="O228" s="418"/>
      <c r="P228" s="418"/>
      <c r="Q228" s="418"/>
      <c r="R228" s="418"/>
      <c r="S228" s="418"/>
      <c r="T228" s="418"/>
      <c r="U228" s="418"/>
      <c r="V228" s="418"/>
      <c r="W228" s="418"/>
      <c r="X228" s="418"/>
      <c r="Y228" s="418"/>
      <c r="Z228" s="356"/>
      <c r="AA228" s="356"/>
      <c r="AB228" s="356"/>
      <c r="AC228" s="356"/>
      <c r="AD228" s="154"/>
    </row>
    <row r="229" spans="1:35" ht="38.25" hidden="1" x14ac:dyDescent="0.2">
      <c r="A229" s="501"/>
      <c r="B229" s="451"/>
      <c r="C229" s="451"/>
      <c r="D229" s="451"/>
      <c r="E229" s="538" t="s">
        <v>716</v>
      </c>
      <c r="F229" s="696" t="s">
        <v>110</v>
      </c>
      <c r="G229" s="478" t="s">
        <v>717</v>
      </c>
      <c r="H229" s="479"/>
      <c r="I229" s="479"/>
      <c r="J229" s="418"/>
      <c r="K229" s="418"/>
      <c r="L229" s="418"/>
      <c r="M229" s="418"/>
      <c r="N229" s="418"/>
      <c r="O229" s="418"/>
      <c r="P229" s="418"/>
      <c r="Q229" s="418"/>
      <c r="R229" s="418"/>
      <c r="S229" s="418"/>
      <c r="T229" s="418"/>
      <c r="U229" s="418"/>
      <c r="V229" s="418"/>
      <c r="W229" s="418"/>
      <c r="X229" s="418"/>
      <c r="Y229" s="418"/>
      <c r="Z229" s="356"/>
      <c r="AA229" s="356"/>
      <c r="AB229" s="356"/>
      <c r="AC229" s="356"/>
    </row>
    <row r="230" spans="1:35" hidden="1" x14ac:dyDescent="0.2">
      <c r="A230" s="501"/>
      <c r="B230" s="451"/>
      <c r="C230" s="451"/>
      <c r="D230" s="451"/>
      <c r="E230" s="538"/>
      <c r="F230" s="696" t="s">
        <v>111</v>
      </c>
      <c r="G230" s="478"/>
      <c r="H230" s="479"/>
      <c r="I230" s="479"/>
      <c r="J230" s="418"/>
      <c r="K230" s="418"/>
      <c r="L230" s="418"/>
      <c r="M230" s="418"/>
      <c r="N230" s="418"/>
      <c r="O230" s="418"/>
      <c r="P230" s="418"/>
      <c r="Q230" s="418"/>
      <c r="R230" s="418"/>
      <c r="S230" s="418"/>
      <c r="T230" s="418"/>
      <c r="U230" s="418"/>
      <c r="V230" s="418"/>
      <c r="W230" s="418"/>
      <c r="X230" s="418"/>
      <c r="Y230" s="418"/>
      <c r="Z230" s="356"/>
      <c r="AA230" s="356"/>
      <c r="AB230" s="356"/>
      <c r="AC230" s="356"/>
    </row>
    <row r="231" spans="1:35" ht="25.5" hidden="1" x14ac:dyDescent="0.2">
      <c r="A231" s="501"/>
      <c r="B231" s="451"/>
      <c r="C231" s="451"/>
      <c r="D231" s="451"/>
      <c r="E231" s="538" t="s">
        <v>718</v>
      </c>
      <c r="F231" s="696" t="s">
        <v>110</v>
      </c>
      <c r="G231" s="478" t="s">
        <v>719</v>
      </c>
      <c r="H231" s="479"/>
      <c r="I231" s="479"/>
      <c r="J231" s="418"/>
      <c r="K231" s="418"/>
      <c r="L231" s="418"/>
      <c r="M231" s="418"/>
      <c r="N231" s="418"/>
      <c r="O231" s="418"/>
      <c r="P231" s="418"/>
      <c r="Q231" s="418"/>
      <c r="R231" s="418"/>
      <c r="S231" s="418"/>
      <c r="T231" s="418"/>
      <c r="U231" s="418"/>
      <c r="V231" s="418"/>
      <c r="W231" s="418"/>
      <c r="X231" s="418"/>
      <c r="Y231" s="418"/>
      <c r="Z231" s="356"/>
      <c r="AA231" s="356"/>
      <c r="AB231" s="356"/>
      <c r="AC231" s="356"/>
    </row>
    <row r="232" spans="1:35" hidden="1" x14ac:dyDescent="0.2">
      <c r="A232" s="501"/>
      <c r="B232" s="451"/>
      <c r="C232" s="451"/>
      <c r="D232" s="451"/>
      <c r="E232" s="538"/>
      <c r="F232" s="696" t="s">
        <v>111</v>
      </c>
      <c r="G232" s="478"/>
      <c r="H232" s="479"/>
      <c r="I232" s="479"/>
      <c r="J232" s="418"/>
      <c r="K232" s="418"/>
      <c r="L232" s="418"/>
      <c r="M232" s="418"/>
      <c r="N232" s="418"/>
      <c r="O232" s="418"/>
      <c r="P232" s="418"/>
      <c r="Q232" s="418"/>
      <c r="R232" s="418"/>
      <c r="S232" s="418"/>
      <c r="T232" s="418"/>
      <c r="U232" s="418"/>
      <c r="V232" s="418"/>
      <c r="W232" s="418"/>
      <c r="X232" s="418"/>
      <c r="Y232" s="418"/>
      <c r="Z232" s="356"/>
      <c r="AA232" s="356"/>
      <c r="AB232" s="356"/>
      <c r="AC232" s="356"/>
    </row>
    <row r="233" spans="1:35" ht="25.5" hidden="1" x14ac:dyDescent="0.2">
      <c r="A233" s="501"/>
      <c r="B233" s="451"/>
      <c r="C233" s="451"/>
      <c r="D233" s="451"/>
      <c r="E233" s="538" t="s">
        <v>720</v>
      </c>
      <c r="F233" s="696" t="s">
        <v>110</v>
      </c>
      <c r="G233" s="478" t="s">
        <v>143</v>
      </c>
      <c r="H233" s="479">
        <f>H511</f>
        <v>0</v>
      </c>
      <c r="I233" s="479">
        <f t="shared" ref="I233:AC234" si="36">I511</f>
        <v>207</v>
      </c>
      <c r="J233" s="418">
        <f t="shared" si="36"/>
        <v>490</v>
      </c>
      <c r="K233" s="418">
        <f t="shared" si="36"/>
        <v>742</v>
      </c>
      <c r="L233" s="418">
        <f t="shared" si="36"/>
        <v>655000</v>
      </c>
      <c r="M233" s="418">
        <f t="shared" si="36"/>
        <v>3.58</v>
      </c>
      <c r="N233" s="418">
        <f t="shared" si="36"/>
        <v>750</v>
      </c>
      <c r="O233" s="418">
        <f t="shared" si="36"/>
        <v>750</v>
      </c>
      <c r="P233" s="418">
        <f t="shared" si="36"/>
        <v>750</v>
      </c>
      <c r="Q233" s="418">
        <f t="shared" si="36"/>
        <v>742</v>
      </c>
      <c r="R233" s="418">
        <f t="shared" si="36"/>
        <v>200</v>
      </c>
      <c r="S233" s="418">
        <f t="shared" si="36"/>
        <v>200</v>
      </c>
      <c r="T233" s="418">
        <f t="shared" si="36"/>
        <v>200</v>
      </c>
      <c r="U233" s="418">
        <f t="shared" si="36"/>
        <v>142</v>
      </c>
      <c r="V233" s="418">
        <f t="shared" si="36"/>
        <v>0</v>
      </c>
      <c r="W233" s="418">
        <f t="shared" si="36"/>
        <v>0</v>
      </c>
      <c r="X233" s="418">
        <f t="shared" si="36"/>
        <v>0</v>
      </c>
      <c r="Y233" s="418">
        <f t="shared" si="36"/>
        <v>0</v>
      </c>
      <c r="Z233" s="356">
        <f t="shared" si="36"/>
        <v>0</v>
      </c>
      <c r="AA233" s="356">
        <f t="shared" si="36"/>
        <v>0</v>
      </c>
      <c r="AB233" s="356">
        <f t="shared" si="36"/>
        <v>0</v>
      </c>
      <c r="AC233" s="356">
        <f t="shared" si="36"/>
        <v>0</v>
      </c>
    </row>
    <row r="234" spans="1:35" hidden="1" x14ac:dyDescent="0.2">
      <c r="A234" s="501"/>
      <c r="B234" s="451"/>
      <c r="C234" s="451"/>
      <c r="D234" s="451"/>
      <c r="E234" s="538"/>
      <c r="F234" s="696" t="s">
        <v>111</v>
      </c>
      <c r="G234" s="478"/>
      <c r="H234" s="479">
        <f>H512</f>
        <v>0</v>
      </c>
      <c r="I234" s="479">
        <f t="shared" si="36"/>
        <v>207</v>
      </c>
      <c r="J234" s="418">
        <f t="shared" si="36"/>
        <v>490</v>
      </c>
      <c r="K234" s="418">
        <f t="shared" si="36"/>
        <v>742</v>
      </c>
      <c r="L234" s="418">
        <f t="shared" si="36"/>
        <v>655000</v>
      </c>
      <c r="M234" s="418">
        <f t="shared" si="36"/>
        <v>3.58</v>
      </c>
      <c r="N234" s="418">
        <f t="shared" si="36"/>
        <v>750</v>
      </c>
      <c r="O234" s="418">
        <f t="shared" si="36"/>
        <v>750</v>
      </c>
      <c r="P234" s="418">
        <f t="shared" si="36"/>
        <v>750</v>
      </c>
      <c r="Q234" s="418">
        <f t="shared" si="36"/>
        <v>742</v>
      </c>
      <c r="R234" s="418">
        <f t="shared" si="36"/>
        <v>200</v>
      </c>
      <c r="S234" s="418">
        <f t="shared" si="36"/>
        <v>200</v>
      </c>
      <c r="T234" s="418">
        <f t="shared" si="36"/>
        <v>200</v>
      </c>
      <c r="U234" s="418">
        <f t="shared" si="36"/>
        <v>142</v>
      </c>
      <c r="V234" s="418">
        <f t="shared" si="36"/>
        <v>0</v>
      </c>
      <c r="W234" s="418">
        <f t="shared" si="36"/>
        <v>0</v>
      </c>
      <c r="X234" s="418">
        <f t="shared" si="36"/>
        <v>0</v>
      </c>
      <c r="Y234" s="418">
        <f t="shared" si="36"/>
        <v>0</v>
      </c>
      <c r="Z234" s="356">
        <f t="shared" si="36"/>
        <v>0</v>
      </c>
      <c r="AA234" s="356">
        <f t="shared" si="36"/>
        <v>0</v>
      </c>
      <c r="AB234" s="356">
        <f t="shared" si="36"/>
        <v>0</v>
      </c>
      <c r="AC234" s="356">
        <f t="shared" si="36"/>
        <v>0</v>
      </c>
    </row>
    <row r="235" spans="1:35" ht="38.25" hidden="1" x14ac:dyDescent="0.2">
      <c r="A235" s="501"/>
      <c r="B235" s="451"/>
      <c r="C235" s="451"/>
      <c r="D235" s="451"/>
      <c r="E235" s="538" t="s">
        <v>721</v>
      </c>
      <c r="F235" s="696" t="s">
        <v>110</v>
      </c>
      <c r="G235" s="478" t="s">
        <v>722</v>
      </c>
      <c r="H235" s="479"/>
      <c r="I235" s="479"/>
      <c r="J235" s="418"/>
      <c r="K235" s="418"/>
      <c r="L235" s="418"/>
      <c r="M235" s="418"/>
      <c r="N235" s="418"/>
      <c r="O235" s="418"/>
      <c r="P235" s="418"/>
      <c r="Q235" s="418"/>
      <c r="R235" s="418"/>
      <c r="S235" s="418"/>
      <c r="T235" s="418"/>
      <c r="U235" s="418"/>
      <c r="V235" s="418"/>
      <c r="W235" s="418"/>
      <c r="X235" s="418"/>
      <c r="Y235" s="418"/>
      <c r="Z235" s="356"/>
      <c r="AA235" s="356"/>
      <c r="AB235" s="356"/>
      <c r="AC235" s="356"/>
    </row>
    <row r="236" spans="1:35" hidden="1" x14ac:dyDescent="0.2">
      <c r="A236" s="501"/>
      <c r="B236" s="451"/>
      <c r="C236" s="451"/>
      <c r="D236" s="451"/>
      <c r="E236" s="538"/>
      <c r="F236" s="696" t="s">
        <v>111</v>
      </c>
      <c r="G236" s="478"/>
      <c r="H236" s="479"/>
      <c r="I236" s="479"/>
      <c r="J236" s="418"/>
      <c r="K236" s="418"/>
      <c r="L236" s="418"/>
      <c r="M236" s="418"/>
      <c r="N236" s="418"/>
      <c r="O236" s="418"/>
      <c r="P236" s="418"/>
      <c r="Q236" s="418"/>
      <c r="R236" s="418"/>
      <c r="S236" s="418"/>
      <c r="T236" s="418"/>
      <c r="U236" s="418"/>
      <c r="V236" s="418"/>
      <c r="W236" s="418"/>
      <c r="X236" s="418"/>
      <c r="Y236" s="418"/>
      <c r="Z236" s="356"/>
      <c r="AA236" s="356"/>
      <c r="AB236" s="356"/>
      <c r="AC236" s="356"/>
    </row>
    <row r="237" spans="1:35" hidden="1" x14ac:dyDescent="0.2">
      <c r="A237" s="501"/>
      <c r="B237" s="451"/>
      <c r="C237" s="451"/>
      <c r="D237" s="451"/>
      <c r="E237" s="850" t="s">
        <v>292</v>
      </c>
      <c r="F237" s="687" t="s">
        <v>110</v>
      </c>
      <c r="G237" s="851" t="s">
        <v>144</v>
      </c>
      <c r="H237" s="479">
        <f>H239+H261+H263+H269+H275+H277+H279+H281+H283+H285</f>
        <v>0</v>
      </c>
      <c r="I237" s="479">
        <f t="shared" ref="I237:AC238" si="37">I239+I261+I263+I269+I275+I277+I279+I281+I283+I285</f>
        <v>8533</v>
      </c>
      <c r="J237" s="418">
        <f t="shared" si="37"/>
        <v>5641</v>
      </c>
      <c r="K237" s="418">
        <f t="shared" si="37"/>
        <v>16325</v>
      </c>
      <c r="L237" s="418">
        <f t="shared" si="37"/>
        <v>17392426</v>
      </c>
      <c r="M237" s="418">
        <f t="shared" si="37"/>
        <v>58.889999999999993</v>
      </c>
      <c r="N237" s="418">
        <f t="shared" si="37"/>
        <v>75477</v>
      </c>
      <c r="O237" s="418">
        <f t="shared" si="37"/>
        <v>52005</v>
      </c>
      <c r="P237" s="418">
        <f t="shared" si="37"/>
        <v>48004</v>
      </c>
      <c r="Q237" s="418">
        <f t="shared" si="37"/>
        <v>16325</v>
      </c>
      <c r="R237" s="418">
        <f t="shared" si="37"/>
        <v>7022</v>
      </c>
      <c r="S237" s="418">
        <f t="shared" si="37"/>
        <v>3834</v>
      </c>
      <c r="T237" s="418">
        <f t="shared" si="37"/>
        <v>3734</v>
      </c>
      <c r="U237" s="418">
        <f t="shared" si="37"/>
        <v>1735</v>
      </c>
      <c r="V237" s="418">
        <f t="shared" si="37"/>
        <v>981</v>
      </c>
      <c r="W237" s="418">
        <f t="shared" si="37"/>
        <v>717</v>
      </c>
      <c r="X237" s="418">
        <f t="shared" si="37"/>
        <v>1698</v>
      </c>
      <c r="Y237" s="418">
        <f t="shared" si="37"/>
        <v>0</v>
      </c>
      <c r="Z237" s="356">
        <f t="shared" si="37"/>
        <v>0</v>
      </c>
      <c r="AA237" s="356">
        <f t="shared" si="37"/>
        <v>0</v>
      </c>
      <c r="AB237" s="356">
        <f t="shared" si="37"/>
        <v>0</v>
      </c>
      <c r="AC237" s="356">
        <f t="shared" si="37"/>
        <v>0</v>
      </c>
    </row>
    <row r="238" spans="1:35" hidden="1" x14ac:dyDescent="0.2">
      <c r="A238" s="501"/>
      <c r="B238" s="451"/>
      <c r="C238" s="451"/>
      <c r="D238" s="451"/>
      <c r="E238" s="850"/>
      <c r="F238" s="687" t="s">
        <v>111</v>
      </c>
      <c r="G238" s="851"/>
      <c r="H238" s="479">
        <f>H240+H262+H264+H270+H276+H278+H280+H282+H284+H286</f>
        <v>0</v>
      </c>
      <c r="I238" s="479">
        <f t="shared" si="37"/>
        <v>8533</v>
      </c>
      <c r="J238" s="418">
        <f t="shared" si="37"/>
        <v>5641</v>
      </c>
      <c r="K238" s="418">
        <f t="shared" si="37"/>
        <v>16325</v>
      </c>
      <c r="L238" s="418" t="e">
        <f t="shared" si="37"/>
        <v>#REF!</v>
      </c>
      <c r="M238" s="418">
        <f t="shared" si="37"/>
        <v>58.889999999999993</v>
      </c>
      <c r="N238" s="418">
        <f t="shared" si="37"/>
        <v>30004</v>
      </c>
      <c r="O238" s="418">
        <f t="shared" si="37"/>
        <v>40004</v>
      </c>
      <c r="P238" s="418">
        <f t="shared" si="37"/>
        <v>48004</v>
      </c>
      <c r="Q238" s="418">
        <f t="shared" si="37"/>
        <v>16325</v>
      </c>
      <c r="R238" s="418">
        <f t="shared" si="37"/>
        <v>4780</v>
      </c>
      <c r="S238" s="418">
        <f t="shared" si="37"/>
        <v>4347</v>
      </c>
      <c r="T238" s="418">
        <f t="shared" si="37"/>
        <v>4784</v>
      </c>
      <c r="U238" s="418">
        <f t="shared" si="37"/>
        <v>2414</v>
      </c>
      <c r="V238" s="418">
        <f t="shared" si="37"/>
        <v>983</v>
      </c>
      <c r="W238" s="418">
        <f t="shared" si="37"/>
        <v>715</v>
      </c>
      <c r="X238" s="418">
        <f t="shared" si="37"/>
        <v>1698</v>
      </c>
      <c r="Y238" s="418">
        <f t="shared" si="37"/>
        <v>0</v>
      </c>
      <c r="Z238" s="356">
        <f t="shared" si="37"/>
        <v>0</v>
      </c>
      <c r="AA238" s="356">
        <f t="shared" si="37"/>
        <v>0</v>
      </c>
      <c r="AB238" s="356">
        <f t="shared" si="37"/>
        <v>0</v>
      </c>
      <c r="AC238" s="356">
        <f t="shared" si="37"/>
        <v>0</v>
      </c>
    </row>
    <row r="239" spans="1:35" s="234" customFormat="1" hidden="1" x14ac:dyDescent="0.2">
      <c r="A239" s="506"/>
      <c r="B239" s="507"/>
      <c r="C239" s="507"/>
      <c r="D239" s="507"/>
      <c r="E239" s="850" t="s">
        <v>293</v>
      </c>
      <c r="F239" s="687" t="s">
        <v>110</v>
      </c>
      <c r="G239" s="851" t="s">
        <v>145</v>
      </c>
      <c r="H239" s="479">
        <f>H241+H243+H245+H247+H249+H251+H253+H255+H257+H259</f>
        <v>0</v>
      </c>
      <c r="I239" s="479">
        <f t="shared" ref="I239:AC240" si="38">I241+I243+I245+I247+I249+I251+I253+I255+I257+I259</f>
        <v>4146</v>
      </c>
      <c r="J239" s="418">
        <f t="shared" si="38"/>
        <v>3881</v>
      </c>
      <c r="K239" s="418">
        <f t="shared" si="38"/>
        <v>9517</v>
      </c>
      <c r="L239" s="418">
        <f t="shared" si="38"/>
        <v>11482910</v>
      </c>
      <c r="M239" s="418">
        <f t="shared" si="38"/>
        <v>12.760000000000002</v>
      </c>
      <c r="N239" s="418">
        <f t="shared" si="38"/>
        <v>68664</v>
      </c>
      <c r="O239" s="418">
        <f t="shared" si="38"/>
        <v>46192</v>
      </c>
      <c r="P239" s="418">
        <f t="shared" si="38"/>
        <v>42191</v>
      </c>
      <c r="Q239" s="418">
        <f t="shared" si="38"/>
        <v>9517</v>
      </c>
      <c r="R239" s="418">
        <f t="shared" si="38"/>
        <v>4873</v>
      </c>
      <c r="S239" s="418">
        <f t="shared" si="38"/>
        <v>2138</v>
      </c>
      <c r="T239" s="418">
        <f t="shared" si="38"/>
        <v>1953</v>
      </c>
      <c r="U239" s="418">
        <f t="shared" si="38"/>
        <v>553</v>
      </c>
      <c r="V239" s="418">
        <f t="shared" si="38"/>
        <v>621</v>
      </c>
      <c r="W239" s="418">
        <f t="shared" si="38"/>
        <v>345</v>
      </c>
      <c r="X239" s="418">
        <f t="shared" si="38"/>
        <v>966</v>
      </c>
      <c r="Y239" s="418">
        <f t="shared" si="38"/>
        <v>288</v>
      </c>
      <c r="Z239" s="356">
        <f t="shared" si="38"/>
        <v>0</v>
      </c>
      <c r="AA239" s="356">
        <f t="shared" si="38"/>
        <v>0</v>
      </c>
      <c r="AB239" s="356">
        <f t="shared" si="38"/>
        <v>0</v>
      </c>
      <c r="AC239" s="356">
        <f t="shared" si="38"/>
        <v>288</v>
      </c>
      <c r="AD239" s="644"/>
      <c r="AF239" s="237"/>
      <c r="AG239" s="237"/>
      <c r="AH239" s="237"/>
      <c r="AI239" s="237"/>
    </row>
    <row r="240" spans="1:35" s="234" customFormat="1" hidden="1" x14ac:dyDescent="0.2">
      <c r="A240" s="506"/>
      <c r="B240" s="507"/>
      <c r="C240" s="507"/>
      <c r="D240" s="507"/>
      <c r="E240" s="850"/>
      <c r="F240" s="687" t="s">
        <v>111</v>
      </c>
      <c r="G240" s="851"/>
      <c r="H240" s="479">
        <f>H242+H244+H246+H248+H250+H252+H254+H256+H258+H260</f>
        <v>0</v>
      </c>
      <c r="I240" s="479">
        <f t="shared" si="38"/>
        <v>4146</v>
      </c>
      <c r="J240" s="418">
        <f t="shared" si="38"/>
        <v>3881</v>
      </c>
      <c r="K240" s="418">
        <f t="shared" si="38"/>
        <v>9517</v>
      </c>
      <c r="L240" s="418">
        <f t="shared" si="38"/>
        <v>11482910</v>
      </c>
      <c r="M240" s="418">
        <f t="shared" si="38"/>
        <v>12.760000000000002</v>
      </c>
      <c r="N240" s="418">
        <f t="shared" si="38"/>
        <v>24191</v>
      </c>
      <c r="O240" s="418">
        <f t="shared" si="38"/>
        <v>34191</v>
      </c>
      <c r="P240" s="418">
        <f t="shared" si="38"/>
        <v>42191</v>
      </c>
      <c r="Q240" s="418">
        <f t="shared" si="38"/>
        <v>9517</v>
      </c>
      <c r="R240" s="418">
        <f t="shared" si="38"/>
        <v>2801</v>
      </c>
      <c r="S240" s="418">
        <f t="shared" si="38"/>
        <v>2571</v>
      </c>
      <c r="T240" s="418">
        <f t="shared" si="38"/>
        <v>2943</v>
      </c>
      <c r="U240" s="418">
        <f t="shared" si="38"/>
        <v>1202</v>
      </c>
      <c r="V240" s="418">
        <f t="shared" si="38"/>
        <v>621</v>
      </c>
      <c r="W240" s="418">
        <f t="shared" si="38"/>
        <v>345</v>
      </c>
      <c r="X240" s="418">
        <f t="shared" si="38"/>
        <v>966</v>
      </c>
      <c r="Y240" s="418">
        <f t="shared" si="38"/>
        <v>288</v>
      </c>
      <c r="Z240" s="356">
        <f t="shared" si="38"/>
        <v>0</v>
      </c>
      <c r="AA240" s="356">
        <f t="shared" si="38"/>
        <v>0</v>
      </c>
      <c r="AB240" s="356">
        <f t="shared" si="38"/>
        <v>0</v>
      </c>
      <c r="AC240" s="356">
        <f t="shared" si="38"/>
        <v>288</v>
      </c>
      <c r="AD240" s="644"/>
      <c r="AF240" s="237"/>
      <c r="AG240" s="237"/>
      <c r="AH240" s="237"/>
      <c r="AI240" s="237"/>
    </row>
    <row r="241" spans="1:35" s="234" customFormat="1" hidden="1" x14ac:dyDescent="0.2">
      <c r="A241" s="506"/>
      <c r="B241" s="507"/>
      <c r="C241" s="507"/>
      <c r="D241" s="507"/>
      <c r="E241" s="850" t="s">
        <v>146</v>
      </c>
      <c r="F241" s="687" t="s">
        <v>110</v>
      </c>
      <c r="G241" s="851" t="s">
        <v>147</v>
      </c>
      <c r="H241" s="479">
        <f t="shared" ref="H241:AC252" si="39">H519</f>
        <v>0</v>
      </c>
      <c r="I241" s="479">
        <f t="shared" si="39"/>
        <v>90</v>
      </c>
      <c r="J241" s="418">
        <f t="shared" si="39"/>
        <v>123</v>
      </c>
      <c r="K241" s="418">
        <f t="shared" si="39"/>
        <v>162</v>
      </c>
      <c r="L241" s="418">
        <f t="shared" si="39"/>
        <v>83775</v>
      </c>
      <c r="M241" s="418">
        <f t="shared" si="39"/>
        <v>1.8</v>
      </c>
      <c r="N241" s="418">
        <f t="shared" si="39"/>
        <v>322</v>
      </c>
      <c r="O241" s="418">
        <f t="shared" si="39"/>
        <v>322</v>
      </c>
      <c r="P241" s="418">
        <f t="shared" si="39"/>
        <v>322</v>
      </c>
      <c r="Q241" s="418">
        <f t="shared" si="39"/>
        <v>162</v>
      </c>
      <c r="R241" s="418">
        <f t="shared" si="39"/>
        <v>40</v>
      </c>
      <c r="S241" s="418">
        <f t="shared" si="39"/>
        <v>40</v>
      </c>
      <c r="T241" s="418">
        <f t="shared" si="39"/>
        <v>35</v>
      </c>
      <c r="U241" s="418">
        <f t="shared" si="39"/>
        <v>47</v>
      </c>
      <c r="V241" s="418">
        <f t="shared" si="39"/>
        <v>4</v>
      </c>
      <c r="W241" s="418">
        <f t="shared" si="39"/>
        <v>6</v>
      </c>
      <c r="X241" s="418">
        <f t="shared" si="39"/>
        <v>10</v>
      </c>
      <c r="Y241" s="418">
        <f t="shared" si="39"/>
        <v>0</v>
      </c>
      <c r="Z241" s="356">
        <f t="shared" si="39"/>
        <v>0</v>
      </c>
      <c r="AA241" s="356">
        <f t="shared" si="39"/>
        <v>0</v>
      </c>
      <c r="AB241" s="356">
        <f t="shared" si="39"/>
        <v>0</v>
      </c>
      <c r="AC241" s="356">
        <f t="shared" si="39"/>
        <v>0</v>
      </c>
      <c r="AD241" s="644"/>
      <c r="AF241" s="237"/>
      <c r="AG241" s="237"/>
      <c r="AH241" s="237"/>
      <c r="AI241" s="237"/>
    </row>
    <row r="242" spans="1:35" s="234" customFormat="1" hidden="1" x14ac:dyDescent="0.2">
      <c r="A242" s="506"/>
      <c r="B242" s="507"/>
      <c r="C242" s="507"/>
      <c r="D242" s="507"/>
      <c r="E242" s="850"/>
      <c r="F242" s="687" t="s">
        <v>111</v>
      </c>
      <c r="G242" s="851"/>
      <c r="H242" s="479">
        <f t="shared" si="39"/>
        <v>0</v>
      </c>
      <c r="I242" s="479">
        <f t="shared" si="39"/>
        <v>90</v>
      </c>
      <c r="J242" s="418">
        <f t="shared" si="39"/>
        <v>123</v>
      </c>
      <c r="K242" s="418">
        <f t="shared" si="39"/>
        <v>162</v>
      </c>
      <c r="L242" s="418">
        <f t="shared" si="39"/>
        <v>83775</v>
      </c>
      <c r="M242" s="418">
        <f t="shared" si="39"/>
        <v>1.8</v>
      </c>
      <c r="N242" s="418">
        <f t="shared" si="39"/>
        <v>322</v>
      </c>
      <c r="O242" s="418">
        <f t="shared" si="39"/>
        <v>322</v>
      </c>
      <c r="P242" s="418">
        <f t="shared" si="39"/>
        <v>322</v>
      </c>
      <c r="Q242" s="418">
        <f t="shared" si="39"/>
        <v>162</v>
      </c>
      <c r="R242" s="418">
        <f t="shared" si="39"/>
        <v>40</v>
      </c>
      <c r="S242" s="418">
        <f t="shared" si="39"/>
        <v>40</v>
      </c>
      <c r="T242" s="418">
        <f t="shared" si="39"/>
        <v>35</v>
      </c>
      <c r="U242" s="418">
        <f t="shared" si="39"/>
        <v>47</v>
      </c>
      <c r="V242" s="418">
        <f t="shared" si="39"/>
        <v>4</v>
      </c>
      <c r="W242" s="418">
        <f t="shared" si="39"/>
        <v>6</v>
      </c>
      <c r="X242" s="418">
        <f t="shared" si="39"/>
        <v>10</v>
      </c>
      <c r="Y242" s="418">
        <f t="shared" si="39"/>
        <v>0</v>
      </c>
      <c r="Z242" s="356">
        <f t="shared" si="39"/>
        <v>0</v>
      </c>
      <c r="AA242" s="356">
        <f t="shared" si="39"/>
        <v>0</v>
      </c>
      <c r="AB242" s="356">
        <f t="shared" si="39"/>
        <v>0</v>
      </c>
      <c r="AC242" s="356">
        <f t="shared" si="39"/>
        <v>0</v>
      </c>
      <c r="AD242" s="644"/>
      <c r="AF242" s="237"/>
      <c r="AG242" s="237"/>
      <c r="AH242" s="237"/>
      <c r="AI242" s="237"/>
    </row>
    <row r="243" spans="1:35" s="234" customFormat="1" ht="12" hidden="1" customHeight="1" x14ac:dyDescent="0.2">
      <c r="A243" s="506"/>
      <c r="B243" s="507"/>
      <c r="C243" s="507"/>
      <c r="D243" s="507"/>
      <c r="E243" s="850" t="s">
        <v>294</v>
      </c>
      <c r="F243" s="687" t="s">
        <v>110</v>
      </c>
      <c r="G243" s="851" t="s">
        <v>148</v>
      </c>
      <c r="H243" s="479">
        <f t="shared" si="39"/>
        <v>0</v>
      </c>
      <c r="I243" s="479">
        <f t="shared" si="39"/>
        <v>34</v>
      </c>
      <c r="J243" s="418">
        <f t="shared" si="39"/>
        <v>31</v>
      </c>
      <c r="K243" s="418">
        <f t="shared" si="39"/>
        <v>25</v>
      </c>
      <c r="L243" s="418">
        <f t="shared" si="39"/>
        <v>20000</v>
      </c>
      <c r="M243" s="418">
        <f t="shared" si="39"/>
        <v>0.74</v>
      </c>
      <c r="N243" s="418">
        <f t="shared" si="39"/>
        <v>71</v>
      </c>
      <c r="O243" s="418">
        <f t="shared" si="39"/>
        <v>71</v>
      </c>
      <c r="P243" s="418">
        <f t="shared" si="39"/>
        <v>71</v>
      </c>
      <c r="Q243" s="418">
        <f t="shared" si="39"/>
        <v>25</v>
      </c>
      <c r="R243" s="418">
        <f t="shared" si="39"/>
        <v>8</v>
      </c>
      <c r="S243" s="418">
        <f t="shared" si="39"/>
        <v>8</v>
      </c>
      <c r="T243" s="418">
        <f t="shared" si="39"/>
        <v>4</v>
      </c>
      <c r="U243" s="418">
        <f t="shared" si="39"/>
        <v>5</v>
      </c>
      <c r="V243" s="418">
        <f t="shared" si="39"/>
        <v>1</v>
      </c>
      <c r="W243" s="418">
        <f t="shared" si="39"/>
        <v>1</v>
      </c>
      <c r="X243" s="418">
        <f t="shared" si="39"/>
        <v>2</v>
      </c>
      <c r="Y243" s="418">
        <f t="shared" si="39"/>
        <v>0</v>
      </c>
      <c r="Z243" s="356">
        <f t="shared" si="39"/>
        <v>0</v>
      </c>
      <c r="AA243" s="356">
        <f t="shared" si="39"/>
        <v>0</v>
      </c>
      <c r="AB243" s="356">
        <f t="shared" si="39"/>
        <v>0</v>
      </c>
      <c r="AC243" s="356">
        <f t="shared" si="39"/>
        <v>0</v>
      </c>
      <c r="AD243" s="644"/>
      <c r="AF243" s="237"/>
      <c r="AG243" s="237"/>
      <c r="AH243" s="237"/>
      <c r="AI243" s="237"/>
    </row>
    <row r="244" spans="1:35" s="234" customFormat="1" hidden="1" x14ac:dyDescent="0.2">
      <c r="A244" s="506"/>
      <c r="B244" s="507"/>
      <c r="C244" s="507"/>
      <c r="D244" s="507"/>
      <c r="E244" s="850"/>
      <c r="F244" s="687" t="s">
        <v>111</v>
      </c>
      <c r="G244" s="851"/>
      <c r="H244" s="479">
        <f t="shared" si="39"/>
        <v>0</v>
      </c>
      <c r="I244" s="479">
        <f t="shared" si="39"/>
        <v>34</v>
      </c>
      <c r="J244" s="418">
        <f t="shared" si="39"/>
        <v>31</v>
      </c>
      <c r="K244" s="418">
        <f t="shared" si="39"/>
        <v>25</v>
      </c>
      <c r="L244" s="418">
        <f t="shared" si="39"/>
        <v>20000</v>
      </c>
      <c r="M244" s="418">
        <f t="shared" si="39"/>
        <v>0.74</v>
      </c>
      <c r="N244" s="418">
        <f t="shared" si="39"/>
        <v>71</v>
      </c>
      <c r="O244" s="418">
        <f t="shared" si="39"/>
        <v>71</v>
      </c>
      <c r="P244" s="418">
        <f t="shared" si="39"/>
        <v>71</v>
      </c>
      <c r="Q244" s="418">
        <f t="shared" si="39"/>
        <v>25</v>
      </c>
      <c r="R244" s="418">
        <f t="shared" si="39"/>
        <v>8</v>
      </c>
      <c r="S244" s="418">
        <f t="shared" si="39"/>
        <v>8</v>
      </c>
      <c r="T244" s="418">
        <f t="shared" si="39"/>
        <v>4</v>
      </c>
      <c r="U244" s="418">
        <f t="shared" si="39"/>
        <v>5</v>
      </c>
      <c r="V244" s="418">
        <f t="shared" si="39"/>
        <v>1</v>
      </c>
      <c r="W244" s="418">
        <f t="shared" si="39"/>
        <v>1</v>
      </c>
      <c r="X244" s="418">
        <f t="shared" si="39"/>
        <v>2</v>
      </c>
      <c r="Y244" s="418">
        <f t="shared" si="39"/>
        <v>0</v>
      </c>
      <c r="Z244" s="356">
        <f t="shared" si="39"/>
        <v>0</v>
      </c>
      <c r="AA244" s="356">
        <f t="shared" si="39"/>
        <v>0</v>
      </c>
      <c r="AB244" s="356">
        <f t="shared" si="39"/>
        <v>0</v>
      </c>
      <c r="AC244" s="356">
        <f t="shared" si="39"/>
        <v>0</v>
      </c>
      <c r="AD244" s="644"/>
      <c r="AF244" s="237"/>
      <c r="AG244" s="237"/>
      <c r="AH244" s="237"/>
      <c r="AI244" s="237"/>
    </row>
    <row r="245" spans="1:35" s="234" customFormat="1" hidden="1" x14ac:dyDescent="0.2">
      <c r="A245" s="506"/>
      <c r="B245" s="507"/>
      <c r="C245" s="507"/>
      <c r="D245" s="507"/>
      <c r="E245" s="850" t="s">
        <v>295</v>
      </c>
      <c r="F245" s="687" t="s">
        <v>110</v>
      </c>
      <c r="G245" s="851" t="s">
        <v>149</v>
      </c>
      <c r="H245" s="479">
        <f t="shared" si="39"/>
        <v>0</v>
      </c>
      <c r="I245" s="479">
        <f t="shared" si="39"/>
        <v>989</v>
      </c>
      <c r="J245" s="418">
        <f t="shared" si="39"/>
        <v>650</v>
      </c>
      <c r="K245" s="418">
        <f t="shared" si="39"/>
        <v>1669</v>
      </c>
      <c r="L245" s="418">
        <f t="shared" si="39"/>
        <v>700000</v>
      </c>
      <c r="M245" s="418">
        <f t="shared" si="39"/>
        <v>1.69</v>
      </c>
      <c r="N245" s="418">
        <f t="shared" si="39"/>
        <v>797</v>
      </c>
      <c r="O245" s="418">
        <f t="shared" si="39"/>
        <v>797</v>
      </c>
      <c r="P245" s="418">
        <f t="shared" si="39"/>
        <v>797</v>
      </c>
      <c r="Q245" s="418">
        <f t="shared" si="39"/>
        <v>1669</v>
      </c>
      <c r="R245" s="418">
        <f t="shared" si="39"/>
        <v>600</v>
      </c>
      <c r="S245" s="418">
        <f t="shared" si="39"/>
        <v>500</v>
      </c>
      <c r="T245" s="418">
        <f t="shared" si="39"/>
        <v>400</v>
      </c>
      <c r="U245" s="418">
        <f t="shared" si="39"/>
        <v>169</v>
      </c>
      <c r="V245" s="418">
        <f t="shared" si="39"/>
        <v>40</v>
      </c>
      <c r="W245" s="418">
        <f t="shared" si="39"/>
        <v>130</v>
      </c>
      <c r="X245" s="418">
        <f t="shared" si="39"/>
        <v>170</v>
      </c>
      <c r="Y245" s="418">
        <f t="shared" si="39"/>
        <v>500</v>
      </c>
      <c r="Z245" s="356">
        <f t="shared" si="39"/>
        <v>0</v>
      </c>
      <c r="AA245" s="356">
        <f t="shared" si="39"/>
        <v>0</v>
      </c>
      <c r="AB245" s="356">
        <f t="shared" si="39"/>
        <v>0</v>
      </c>
      <c r="AC245" s="356">
        <f t="shared" si="39"/>
        <v>500</v>
      </c>
      <c r="AD245" s="644"/>
      <c r="AF245" s="237"/>
      <c r="AG245" s="237"/>
      <c r="AH245" s="237"/>
      <c r="AI245" s="237"/>
    </row>
    <row r="246" spans="1:35" s="234" customFormat="1" hidden="1" x14ac:dyDescent="0.2">
      <c r="A246" s="506"/>
      <c r="B246" s="507"/>
      <c r="C246" s="507"/>
      <c r="D246" s="507"/>
      <c r="E246" s="850"/>
      <c r="F246" s="687" t="s">
        <v>111</v>
      </c>
      <c r="G246" s="851"/>
      <c r="H246" s="479">
        <f t="shared" si="39"/>
        <v>0</v>
      </c>
      <c r="I246" s="479">
        <f t="shared" si="39"/>
        <v>989</v>
      </c>
      <c r="J246" s="418">
        <f t="shared" si="39"/>
        <v>650</v>
      </c>
      <c r="K246" s="418">
        <f t="shared" si="39"/>
        <v>1669</v>
      </c>
      <c r="L246" s="418">
        <f t="shared" si="39"/>
        <v>700000</v>
      </c>
      <c r="M246" s="418">
        <f t="shared" si="39"/>
        <v>1.69</v>
      </c>
      <c r="N246" s="418">
        <f t="shared" si="39"/>
        <v>797</v>
      </c>
      <c r="O246" s="418">
        <f t="shared" si="39"/>
        <v>797</v>
      </c>
      <c r="P246" s="418">
        <f t="shared" si="39"/>
        <v>797</v>
      </c>
      <c r="Q246" s="418">
        <f t="shared" si="39"/>
        <v>1669</v>
      </c>
      <c r="R246" s="418">
        <f t="shared" si="39"/>
        <v>600</v>
      </c>
      <c r="S246" s="418">
        <f t="shared" si="39"/>
        <v>500</v>
      </c>
      <c r="T246" s="418">
        <f t="shared" si="39"/>
        <v>400</v>
      </c>
      <c r="U246" s="418">
        <f t="shared" si="39"/>
        <v>169</v>
      </c>
      <c r="V246" s="418">
        <f t="shared" si="39"/>
        <v>40</v>
      </c>
      <c r="W246" s="418">
        <f t="shared" si="39"/>
        <v>130</v>
      </c>
      <c r="X246" s="418">
        <f t="shared" si="39"/>
        <v>170</v>
      </c>
      <c r="Y246" s="418">
        <f t="shared" si="39"/>
        <v>500</v>
      </c>
      <c r="Z246" s="356">
        <f t="shared" si="39"/>
        <v>0</v>
      </c>
      <c r="AA246" s="356">
        <f t="shared" si="39"/>
        <v>0</v>
      </c>
      <c r="AB246" s="356">
        <f t="shared" si="39"/>
        <v>0</v>
      </c>
      <c r="AC246" s="356">
        <f t="shared" si="39"/>
        <v>500</v>
      </c>
      <c r="AD246" s="644"/>
      <c r="AF246" s="237"/>
      <c r="AG246" s="237"/>
      <c r="AH246" s="237"/>
      <c r="AI246" s="237"/>
    </row>
    <row r="247" spans="1:35" s="234" customFormat="1" hidden="1" x14ac:dyDescent="0.2">
      <c r="A247" s="506"/>
      <c r="B247" s="507"/>
      <c r="C247" s="507"/>
      <c r="D247" s="507"/>
      <c r="E247" s="850" t="s">
        <v>296</v>
      </c>
      <c r="F247" s="687" t="s">
        <v>110</v>
      </c>
      <c r="G247" s="851" t="s">
        <v>150</v>
      </c>
      <c r="H247" s="479">
        <f t="shared" si="39"/>
        <v>0</v>
      </c>
      <c r="I247" s="479">
        <f t="shared" si="39"/>
        <v>31</v>
      </c>
      <c r="J247" s="418">
        <f t="shared" si="39"/>
        <v>45</v>
      </c>
      <c r="K247" s="418">
        <f t="shared" si="39"/>
        <v>78</v>
      </c>
      <c r="L247" s="418">
        <f t="shared" si="39"/>
        <v>55000</v>
      </c>
      <c r="M247" s="418">
        <f t="shared" si="39"/>
        <v>2.52</v>
      </c>
      <c r="N247" s="418">
        <f t="shared" si="39"/>
        <v>54</v>
      </c>
      <c r="O247" s="418">
        <f t="shared" si="39"/>
        <v>54</v>
      </c>
      <c r="P247" s="418">
        <f t="shared" si="39"/>
        <v>54</v>
      </c>
      <c r="Q247" s="418">
        <f t="shared" si="39"/>
        <v>78</v>
      </c>
      <c r="R247" s="418">
        <f t="shared" si="39"/>
        <v>40</v>
      </c>
      <c r="S247" s="418">
        <f t="shared" si="39"/>
        <v>20</v>
      </c>
      <c r="T247" s="418">
        <f t="shared" si="39"/>
        <v>10</v>
      </c>
      <c r="U247" s="418">
        <f t="shared" si="39"/>
        <v>8</v>
      </c>
      <c r="V247" s="418">
        <f t="shared" si="39"/>
        <v>5</v>
      </c>
      <c r="W247" s="418">
        <f t="shared" si="39"/>
        <v>3</v>
      </c>
      <c r="X247" s="418">
        <f t="shared" si="39"/>
        <v>8</v>
      </c>
      <c r="Y247" s="418">
        <f t="shared" si="39"/>
        <v>60</v>
      </c>
      <c r="Z247" s="356">
        <f t="shared" si="39"/>
        <v>0</v>
      </c>
      <c r="AA247" s="356">
        <f t="shared" si="39"/>
        <v>0</v>
      </c>
      <c r="AB247" s="356">
        <f t="shared" si="39"/>
        <v>0</v>
      </c>
      <c r="AC247" s="356">
        <f t="shared" si="39"/>
        <v>60</v>
      </c>
      <c r="AD247" s="644"/>
      <c r="AF247" s="237"/>
      <c r="AG247" s="237"/>
      <c r="AH247" s="237"/>
      <c r="AI247" s="237"/>
    </row>
    <row r="248" spans="1:35" s="234" customFormat="1" hidden="1" x14ac:dyDescent="0.2">
      <c r="A248" s="506"/>
      <c r="B248" s="507"/>
      <c r="C248" s="507"/>
      <c r="D248" s="507"/>
      <c r="E248" s="850"/>
      <c r="F248" s="687" t="s">
        <v>111</v>
      </c>
      <c r="G248" s="851"/>
      <c r="H248" s="479">
        <f t="shared" si="39"/>
        <v>0</v>
      </c>
      <c r="I248" s="479">
        <f t="shared" si="39"/>
        <v>31</v>
      </c>
      <c r="J248" s="418">
        <f t="shared" si="39"/>
        <v>45</v>
      </c>
      <c r="K248" s="418">
        <f t="shared" si="39"/>
        <v>78</v>
      </c>
      <c r="L248" s="418">
        <f t="shared" si="39"/>
        <v>55000</v>
      </c>
      <c r="M248" s="418">
        <f t="shared" si="39"/>
        <v>2.52</v>
      </c>
      <c r="N248" s="418">
        <f t="shared" si="39"/>
        <v>54</v>
      </c>
      <c r="O248" s="418">
        <f t="shared" si="39"/>
        <v>54</v>
      </c>
      <c r="P248" s="418">
        <f t="shared" si="39"/>
        <v>54</v>
      </c>
      <c r="Q248" s="418">
        <f t="shared" si="39"/>
        <v>78</v>
      </c>
      <c r="R248" s="418">
        <f t="shared" si="39"/>
        <v>40</v>
      </c>
      <c r="S248" s="418">
        <f t="shared" si="39"/>
        <v>20</v>
      </c>
      <c r="T248" s="418">
        <f t="shared" si="39"/>
        <v>10</v>
      </c>
      <c r="U248" s="418">
        <f t="shared" si="39"/>
        <v>8</v>
      </c>
      <c r="V248" s="418">
        <f t="shared" si="39"/>
        <v>5</v>
      </c>
      <c r="W248" s="418">
        <f t="shared" si="39"/>
        <v>3</v>
      </c>
      <c r="X248" s="418">
        <f t="shared" si="39"/>
        <v>8</v>
      </c>
      <c r="Y248" s="418">
        <f t="shared" si="39"/>
        <v>60</v>
      </c>
      <c r="Z248" s="356">
        <f t="shared" si="39"/>
        <v>0</v>
      </c>
      <c r="AA248" s="356">
        <f t="shared" si="39"/>
        <v>0</v>
      </c>
      <c r="AB248" s="356">
        <f t="shared" si="39"/>
        <v>0</v>
      </c>
      <c r="AC248" s="356">
        <f t="shared" si="39"/>
        <v>60</v>
      </c>
      <c r="AD248" s="644"/>
      <c r="AF248" s="237"/>
      <c r="AG248" s="237"/>
      <c r="AH248" s="237"/>
      <c r="AI248" s="237"/>
    </row>
    <row r="249" spans="1:35" s="234" customFormat="1" hidden="1" x14ac:dyDescent="0.2">
      <c r="A249" s="506"/>
      <c r="B249" s="507"/>
      <c r="C249" s="507"/>
      <c r="D249" s="507"/>
      <c r="E249" s="850" t="s">
        <v>297</v>
      </c>
      <c r="F249" s="687" t="s">
        <v>110</v>
      </c>
      <c r="G249" s="851" t="s">
        <v>151</v>
      </c>
      <c r="H249" s="479">
        <f t="shared" si="39"/>
        <v>0</v>
      </c>
      <c r="I249" s="479">
        <f t="shared" si="39"/>
        <v>43</v>
      </c>
      <c r="J249" s="418">
        <f t="shared" si="39"/>
        <v>29</v>
      </c>
      <c r="K249" s="418">
        <f t="shared" si="39"/>
        <v>90</v>
      </c>
      <c r="L249" s="418">
        <f t="shared" si="39"/>
        <v>76120</v>
      </c>
      <c r="M249" s="418">
        <f t="shared" si="39"/>
        <v>2.09</v>
      </c>
      <c r="N249" s="418">
        <f t="shared" si="39"/>
        <v>43</v>
      </c>
      <c r="O249" s="418">
        <f t="shared" si="39"/>
        <v>43</v>
      </c>
      <c r="P249" s="418">
        <f t="shared" si="39"/>
        <v>43</v>
      </c>
      <c r="Q249" s="418">
        <f t="shared" si="39"/>
        <v>90</v>
      </c>
      <c r="R249" s="418">
        <f t="shared" si="39"/>
        <v>80</v>
      </c>
      <c r="S249" s="418">
        <f t="shared" si="39"/>
        <v>0</v>
      </c>
      <c r="T249" s="418">
        <f t="shared" si="39"/>
        <v>10</v>
      </c>
      <c r="U249" s="418">
        <f t="shared" si="39"/>
        <v>0</v>
      </c>
      <c r="V249" s="418">
        <f t="shared" si="39"/>
        <v>3</v>
      </c>
      <c r="W249" s="418">
        <f t="shared" si="39"/>
        <v>0</v>
      </c>
      <c r="X249" s="418">
        <f t="shared" si="39"/>
        <v>3</v>
      </c>
      <c r="Y249" s="418">
        <f t="shared" si="39"/>
        <v>0</v>
      </c>
      <c r="Z249" s="356">
        <f t="shared" si="39"/>
        <v>0</v>
      </c>
      <c r="AA249" s="356">
        <f t="shared" si="39"/>
        <v>0</v>
      </c>
      <c r="AB249" s="356">
        <f t="shared" si="39"/>
        <v>0</v>
      </c>
      <c r="AC249" s="356">
        <f t="shared" si="39"/>
        <v>0</v>
      </c>
      <c r="AD249" s="644"/>
      <c r="AF249" s="237"/>
      <c r="AG249" s="237"/>
      <c r="AH249" s="237"/>
      <c r="AI249" s="237"/>
    </row>
    <row r="250" spans="1:35" s="234" customFormat="1" hidden="1" x14ac:dyDescent="0.2">
      <c r="A250" s="506"/>
      <c r="B250" s="507"/>
      <c r="C250" s="507"/>
      <c r="D250" s="507"/>
      <c r="E250" s="850"/>
      <c r="F250" s="687" t="s">
        <v>111</v>
      </c>
      <c r="G250" s="851"/>
      <c r="H250" s="479">
        <f t="shared" si="39"/>
        <v>0</v>
      </c>
      <c r="I250" s="479">
        <f t="shared" si="39"/>
        <v>43</v>
      </c>
      <c r="J250" s="418">
        <f t="shared" si="39"/>
        <v>29</v>
      </c>
      <c r="K250" s="418">
        <f t="shared" si="39"/>
        <v>90</v>
      </c>
      <c r="L250" s="418">
        <f t="shared" si="39"/>
        <v>76120</v>
      </c>
      <c r="M250" s="418">
        <f t="shared" si="39"/>
        <v>2.09</v>
      </c>
      <c r="N250" s="418">
        <f t="shared" si="39"/>
        <v>43</v>
      </c>
      <c r="O250" s="418">
        <f t="shared" si="39"/>
        <v>43</v>
      </c>
      <c r="P250" s="418">
        <f t="shared" si="39"/>
        <v>43</v>
      </c>
      <c r="Q250" s="418">
        <f t="shared" si="39"/>
        <v>90</v>
      </c>
      <c r="R250" s="418">
        <f t="shared" si="39"/>
        <v>25</v>
      </c>
      <c r="S250" s="418">
        <f t="shared" si="39"/>
        <v>25</v>
      </c>
      <c r="T250" s="418">
        <f t="shared" si="39"/>
        <v>25</v>
      </c>
      <c r="U250" s="418">
        <f t="shared" si="39"/>
        <v>15</v>
      </c>
      <c r="V250" s="418">
        <f t="shared" si="39"/>
        <v>3</v>
      </c>
      <c r="W250" s="418">
        <f t="shared" si="39"/>
        <v>0</v>
      </c>
      <c r="X250" s="418">
        <f t="shared" si="39"/>
        <v>3</v>
      </c>
      <c r="Y250" s="418">
        <f t="shared" si="39"/>
        <v>0</v>
      </c>
      <c r="Z250" s="356">
        <f t="shared" si="39"/>
        <v>0</v>
      </c>
      <c r="AA250" s="356">
        <f t="shared" si="39"/>
        <v>0</v>
      </c>
      <c r="AB250" s="356">
        <f t="shared" si="39"/>
        <v>0</v>
      </c>
      <c r="AC250" s="356">
        <f t="shared" si="39"/>
        <v>0</v>
      </c>
      <c r="AD250" s="644"/>
      <c r="AF250" s="237"/>
      <c r="AG250" s="237"/>
      <c r="AH250" s="237"/>
      <c r="AI250" s="237"/>
    </row>
    <row r="251" spans="1:35" s="234" customFormat="1" hidden="1" x14ac:dyDescent="0.2">
      <c r="A251" s="506"/>
      <c r="B251" s="507"/>
      <c r="C251" s="507"/>
      <c r="D251" s="507"/>
      <c r="E251" s="850" t="s">
        <v>152</v>
      </c>
      <c r="F251" s="687" t="s">
        <v>110</v>
      </c>
      <c r="G251" s="851" t="s">
        <v>153</v>
      </c>
      <c r="H251" s="479">
        <f t="shared" si="39"/>
        <v>0</v>
      </c>
      <c r="I251" s="479">
        <f t="shared" si="39"/>
        <v>468</v>
      </c>
      <c r="J251" s="418">
        <f t="shared" si="39"/>
        <v>183</v>
      </c>
      <c r="K251" s="418">
        <f t="shared" si="39"/>
        <v>297</v>
      </c>
      <c r="L251" s="418">
        <f t="shared" si="39"/>
        <v>304700</v>
      </c>
      <c r="M251" s="418">
        <f t="shared" si="39"/>
        <v>0.63</v>
      </c>
      <c r="N251" s="418">
        <f t="shared" si="39"/>
        <v>345</v>
      </c>
      <c r="O251" s="418">
        <f t="shared" si="39"/>
        <v>345</v>
      </c>
      <c r="P251" s="418">
        <f t="shared" si="39"/>
        <v>345</v>
      </c>
      <c r="Q251" s="418">
        <f t="shared" si="39"/>
        <v>297</v>
      </c>
      <c r="R251" s="418">
        <f t="shared" si="39"/>
        <v>80</v>
      </c>
      <c r="S251" s="418">
        <f t="shared" si="39"/>
        <v>70</v>
      </c>
      <c r="T251" s="418">
        <f t="shared" si="39"/>
        <v>70</v>
      </c>
      <c r="U251" s="418">
        <f t="shared" si="39"/>
        <v>77</v>
      </c>
      <c r="V251" s="418">
        <f t="shared" si="39"/>
        <v>15</v>
      </c>
      <c r="W251" s="418">
        <f t="shared" si="39"/>
        <v>15</v>
      </c>
      <c r="X251" s="418">
        <f t="shared" si="39"/>
        <v>30</v>
      </c>
      <c r="Y251" s="418">
        <f t="shared" si="39"/>
        <v>40</v>
      </c>
      <c r="Z251" s="356">
        <f t="shared" si="39"/>
        <v>0</v>
      </c>
      <c r="AA251" s="356">
        <f t="shared" si="39"/>
        <v>0</v>
      </c>
      <c r="AB251" s="356">
        <f t="shared" si="39"/>
        <v>0</v>
      </c>
      <c r="AC251" s="356">
        <f t="shared" si="39"/>
        <v>40</v>
      </c>
      <c r="AD251" s="644"/>
      <c r="AF251" s="237"/>
      <c r="AG251" s="237"/>
      <c r="AH251" s="237"/>
      <c r="AI251" s="237"/>
    </row>
    <row r="252" spans="1:35" s="234" customFormat="1" hidden="1" x14ac:dyDescent="0.2">
      <c r="A252" s="506"/>
      <c r="B252" s="507"/>
      <c r="C252" s="507"/>
      <c r="D252" s="507"/>
      <c r="E252" s="850"/>
      <c r="F252" s="687" t="s">
        <v>111</v>
      </c>
      <c r="G252" s="851"/>
      <c r="H252" s="479">
        <f t="shared" si="39"/>
        <v>0</v>
      </c>
      <c r="I252" s="479">
        <f t="shared" si="39"/>
        <v>468</v>
      </c>
      <c r="J252" s="418">
        <f t="shared" si="39"/>
        <v>183</v>
      </c>
      <c r="K252" s="418">
        <f t="shared" si="39"/>
        <v>297</v>
      </c>
      <c r="L252" s="418">
        <f t="shared" si="39"/>
        <v>304700</v>
      </c>
      <c r="M252" s="418">
        <f t="shared" si="39"/>
        <v>0.63</v>
      </c>
      <c r="N252" s="418">
        <f t="shared" si="39"/>
        <v>345</v>
      </c>
      <c r="O252" s="418">
        <f t="shared" si="39"/>
        <v>345</v>
      </c>
      <c r="P252" s="418">
        <f t="shared" si="39"/>
        <v>345</v>
      </c>
      <c r="Q252" s="418">
        <f t="shared" si="39"/>
        <v>297</v>
      </c>
      <c r="R252" s="418">
        <f t="shared" si="39"/>
        <v>80</v>
      </c>
      <c r="S252" s="418">
        <f t="shared" si="39"/>
        <v>70</v>
      </c>
      <c r="T252" s="418">
        <f t="shared" si="39"/>
        <v>70</v>
      </c>
      <c r="U252" s="418">
        <f t="shared" ref="J252:AC262" si="40">U530</f>
        <v>77</v>
      </c>
      <c r="V252" s="418">
        <f t="shared" si="40"/>
        <v>15</v>
      </c>
      <c r="W252" s="418">
        <f t="shared" si="40"/>
        <v>15</v>
      </c>
      <c r="X252" s="418">
        <f t="shared" si="40"/>
        <v>30</v>
      </c>
      <c r="Y252" s="418">
        <f t="shared" si="40"/>
        <v>40</v>
      </c>
      <c r="Z252" s="356">
        <f t="shared" si="40"/>
        <v>0</v>
      </c>
      <c r="AA252" s="356">
        <f t="shared" si="40"/>
        <v>0</v>
      </c>
      <c r="AB252" s="356">
        <f t="shared" si="40"/>
        <v>0</v>
      </c>
      <c r="AC252" s="356">
        <f t="shared" si="40"/>
        <v>40</v>
      </c>
      <c r="AD252" s="644"/>
      <c r="AF252" s="237"/>
      <c r="AG252" s="237"/>
      <c r="AH252" s="237"/>
      <c r="AI252" s="237"/>
    </row>
    <row r="253" spans="1:35" s="234" customFormat="1" hidden="1" x14ac:dyDescent="0.2">
      <c r="A253" s="506"/>
      <c r="B253" s="507"/>
      <c r="C253" s="507"/>
      <c r="D253" s="507"/>
      <c r="E253" s="850" t="s">
        <v>154</v>
      </c>
      <c r="F253" s="687" t="s">
        <v>110</v>
      </c>
      <c r="G253" s="851" t="s">
        <v>155</v>
      </c>
      <c r="H253" s="479">
        <f t="shared" ref="H253:Q262" si="41">H531</f>
        <v>0</v>
      </c>
      <c r="I253" s="479">
        <f t="shared" si="41"/>
        <v>0</v>
      </c>
      <c r="J253" s="418">
        <f t="shared" si="40"/>
        <v>0</v>
      </c>
      <c r="K253" s="418">
        <f t="shared" si="40"/>
        <v>0</v>
      </c>
      <c r="L253" s="418">
        <f t="shared" si="40"/>
        <v>0</v>
      </c>
      <c r="M253" s="418">
        <f t="shared" si="40"/>
        <v>0</v>
      </c>
      <c r="N253" s="418">
        <f t="shared" si="40"/>
        <v>0</v>
      </c>
      <c r="O253" s="418">
        <f t="shared" si="40"/>
        <v>0</v>
      </c>
      <c r="P253" s="418">
        <f t="shared" si="40"/>
        <v>0</v>
      </c>
      <c r="Q253" s="418">
        <f t="shared" si="40"/>
        <v>0</v>
      </c>
      <c r="R253" s="418">
        <f t="shared" si="40"/>
        <v>0</v>
      </c>
      <c r="S253" s="418">
        <f t="shared" si="40"/>
        <v>0</v>
      </c>
      <c r="T253" s="418">
        <f t="shared" si="40"/>
        <v>0</v>
      </c>
      <c r="U253" s="418">
        <f t="shared" si="40"/>
        <v>0</v>
      </c>
      <c r="V253" s="418">
        <f t="shared" si="40"/>
        <v>0</v>
      </c>
      <c r="W253" s="418">
        <f t="shared" si="40"/>
        <v>0</v>
      </c>
      <c r="X253" s="418">
        <f t="shared" si="40"/>
        <v>0</v>
      </c>
      <c r="Y253" s="418">
        <f t="shared" si="40"/>
        <v>0</v>
      </c>
      <c r="Z253" s="356">
        <f t="shared" si="40"/>
        <v>0</v>
      </c>
      <c r="AA253" s="356">
        <f t="shared" si="40"/>
        <v>0</v>
      </c>
      <c r="AB253" s="356">
        <f t="shared" si="40"/>
        <v>0</v>
      </c>
      <c r="AC253" s="356">
        <f t="shared" si="40"/>
        <v>0</v>
      </c>
      <c r="AD253" s="644"/>
      <c r="AF253" s="237"/>
      <c r="AG253" s="237"/>
      <c r="AH253" s="237"/>
      <c r="AI253" s="237"/>
    </row>
    <row r="254" spans="1:35" s="234" customFormat="1" hidden="1" x14ac:dyDescent="0.2">
      <c r="A254" s="506"/>
      <c r="B254" s="507"/>
      <c r="C254" s="507"/>
      <c r="D254" s="507"/>
      <c r="E254" s="850"/>
      <c r="F254" s="687" t="s">
        <v>111</v>
      </c>
      <c r="G254" s="851"/>
      <c r="H254" s="479">
        <f t="shared" si="41"/>
        <v>0</v>
      </c>
      <c r="I254" s="479">
        <f t="shared" si="41"/>
        <v>0</v>
      </c>
      <c r="J254" s="418">
        <f t="shared" si="40"/>
        <v>0</v>
      </c>
      <c r="K254" s="418">
        <f t="shared" si="40"/>
        <v>0</v>
      </c>
      <c r="L254" s="418">
        <f t="shared" si="40"/>
        <v>0</v>
      </c>
      <c r="M254" s="418">
        <f t="shared" si="40"/>
        <v>0</v>
      </c>
      <c r="N254" s="418">
        <f t="shared" si="40"/>
        <v>0</v>
      </c>
      <c r="O254" s="418">
        <f t="shared" si="40"/>
        <v>0</v>
      </c>
      <c r="P254" s="418">
        <f t="shared" si="40"/>
        <v>0</v>
      </c>
      <c r="Q254" s="418">
        <f t="shared" si="40"/>
        <v>0</v>
      </c>
      <c r="R254" s="418">
        <f t="shared" si="40"/>
        <v>0</v>
      </c>
      <c r="S254" s="418">
        <f t="shared" si="40"/>
        <v>0</v>
      </c>
      <c r="T254" s="418">
        <f t="shared" si="40"/>
        <v>0</v>
      </c>
      <c r="U254" s="418">
        <f t="shared" si="40"/>
        <v>0</v>
      </c>
      <c r="V254" s="418">
        <f t="shared" si="40"/>
        <v>0</v>
      </c>
      <c r="W254" s="418">
        <f t="shared" si="40"/>
        <v>0</v>
      </c>
      <c r="X254" s="418">
        <f t="shared" si="40"/>
        <v>0</v>
      </c>
      <c r="Y254" s="418">
        <f t="shared" si="40"/>
        <v>0</v>
      </c>
      <c r="Z254" s="356">
        <f t="shared" si="40"/>
        <v>0</v>
      </c>
      <c r="AA254" s="356">
        <f t="shared" si="40"/>
        <v>0</v>
      </c>
      <c r="AB254" s="356">
        <f t="shared" si="40"/>
        <v>0</v>
      </c>
      <c r="AC254" s="356">
        <f t="shared" si="40"/>
        <v>0</v>
      </c>
      <c r="AD254" s="644"/>
      <c r="AF254" s="237"/>
      <c r="AG254" s="237"/>
      <c r="AH254" s="237"/>
      <c r="AI254" s="237"/>
    </row>
    <row r="255" spans="1:35" s="234" customFormat="1" hidden="1" x14ac:dyDescent="0.2">
      <c r="A255" s="506"/>
      <c r="B255" s="507"/>
      <c r="C255" s="507"/>
      <c r="D255" s="507"/>
      <c r="E255" s="850" t="s">
        <v>298</v>
      </c>
      <c r="F255" s="687" t="s">
        <v>110</v>
      </c>
      <c r="G255" s="851" t="s">
        <v>156</v>
      </c>
      <c r="H255" s="479">
        <f t="shared" si="41"/>
        <v>0</v>
      </c>
      <c r="I255" s="479">
        <f t="shared" si="41"/>
        <v>222</v>
      </c>
      <c r="J255" s="418">
        <f>J533</f>
        <v>20</v>
      </c>
      <c r="K255" s="418">
        <f t="shared" si="40"/>
        <v>29</v>
      </c>
      <c r="L255" s="418">
        <f t="shared" si="40"/>
        <v>25000</v>
      </c>
      <c r="M255" s="418">
        <f t="shared" si="40"/>
        <v>0.13</v>
      </c>
      <c r="N255" s="418">
        <f t="shared" si="40"/>
        <v>87</v>
      </c>
      <c r="O255" s="418">
        <f t="shared" si="40"/>
        <v>87</v>
      </c>
      <c r="P255" s="418">
        <f t="shared" si="40"/>
        <v>87</v>
      </c>
      <c r="Q255" s="418">
        <f t="shared" si="40"/>
        <v>29</v>
      </c>
      <c r="R255" s="418">
        <f t="shared" si="40"/>
        <v>25</v>
      </c>
      <c r="S255" s="418">
        <f t="shared" si="40"/>
        <v>0</v>
      </c>
      <c r="T255" s="418">
        <f t="shared" si="40"/>
        <v>4</v>
      </c>
      <c r="U255" s="418">
        <f t="shared" si="40"/>
        <v>0</v>
      </c>
      <c r="V255" s="418">
        <f t="shared" si="40"/>
        <v>3</v>
      </c>
      <c r="W255" s="418">
        <f t="shared" si="40"/>
        <v>0</v>
      </c>
      <c r="X255" s="418">
        <f t="shared" si="40"/>
        <v>3</v>
      </c>
      <c r="Y255" s="418">
        <f t="shared" si="40"/>
        <v>0</v>
      </c>
      <c r="Z255" s="356">
        <f t="shared" si="40"/>
        <v>0</v>
      </c>
      <c r="AA255" s="356">
        <f t="shared" si="40"/>
        <v>0</v>
      </c>
      <c r="AB255" s="356">
        <f t="shared" si="40"/>
        <v>0</v>
      </c>
      <c r="AC255" s="356">
        <f t="shared" si="40"/>
        <v>0</v>
      </c>
      <c r="AD255" s="644"/>
      <c r="AF255" s="237"/>
      <c r="AG255" s="237"/>
      <c r="AH255" s="237"/>
      <c r="AI255" s="237"/>
    </row>
    <row r="256" spans="1:35" s="234" customFormat="1" hidden="1" x14ac:dyDescent="0.2">
      <c r="A256" s="506"/>
      <c r="B256" s="507"/>
      <c r="C256" s="507"/>
      <c r="D256" s="507"/>
      <c r="E256" s="850"/>
      <c r="F256" s="687" t="s">
        <v>111</v>
      </c>
      <c r="G256" s="851"/>
      <c r="H256" s="479">
        <f t="shared" si="41"/>
        <v>0</v>
      </c>
      <c r="I256" s="479">
        <f t="shared" si="41"/>
        <v>222</v>
      </c>
      <c r="J256" s="418">
        <f>J534</f>
        <v>20</v>
      </c>
      <c r="K256" s="418">
        <f t="shared" si="40"/>
        <v>29</v>
      </c>
      <c r="L256" s="418">
        <f t="shared" si="40"/>
        <v>25000</v>
      </c>
      <c r="M256" s="418">
        <f t="shared" si="40"/>
        <v>0.13</v>
      </c>
      <c r="N256" s="418">
        <f t="shared" si="40"/>
        <v>87</v>
      </c>
      <c r="O256" s="418">
        <f t="shared" si="40"/>
        <v>87</v>
      </c>
      <c r="P256" s="418">
        <f t="shared" si="40"/>
        <v>87</v>
      </c>
      <c r="Q256" s="418">
        <f t="shared" si="40"/>
        <v>29</v>
      </c>
      <c r="R256" s="418">
        <f t="shared" si="40"/>
        <v>8</v>
      </c>
      <c r="S256" s="418">
        <f t="shared" si="40"/>
        <v>8</v>
      </c>
      <c r="T256" s="418">
        <f t="shared" si="40"/>
        <v>8</v>
      </c>
      <c r="U256" s="418">
        <f t="shared" si="40"/>
        <v>5</v>
      </c>
      <c r="V256" s="418">
        <f t="shared" si="40"/>
        <v>3</v>
      </c>
      <c r="W256" s="418">
        <f t="shared" si="40"/>
        <v>0</v>
      </c>
      <c r="X256" s="418">
        <f t="shared" si="40"/>
        <v>3</v>
      </c>
      <c r="Y256" s="418">
        <f t="shared" si="40"/>
        <v>0</v>
      </c>
      <c r="Z256" s="356">
        <f t="shared" si="40"/>
        <v>0</v>
      </c>
      <c r="AA256" s="356">
        <f t="shared" si="40"/>
        <v>0</v>
      </c>
      <c r="AB256" s="356">
        <f t="shared" si="40"/>
        <v>0</v>
      </c>
      <c r="AC256" s="356">
        <f t="shared" si="40"/>
        <v>0</v>
      </c>
      <c r="AD256" s="644"/>
      <c r="AF256" s="237"/>
      <c r="AG256" s="237"/>
      <c r="AH256" s="237"/>
      <c r="AI256" s="237"/>
    </row>
    <row r="257" spans="1:35" s="234" customFormat="1" hidden="1" x14ac:dyDescent="0.2">
      <c r="A257" s="506"/>
      <c r="B257" s="507"/>
      <c r="C257" s="507"/>
      <c r="D257" s="507"/>
      <c r="E257" s="850" t="s">
        <v>299</v>
      </c>
      <c r="F257" s="687" t="s">
        <v>110</v>
      </c>
      <c r="G257" s="851" t="s">
        <v>157</v>
      </c>
      <c r="H257" s="479">
        <f t="shared" si="41"/>
        <v>0</v>
      </c>
      <c r="I257" s="479">
        <f t="shared" si="41"/>
        <v>0</v>
      </c>
      <c r="J257" s="418">
        <f>J535</f>
        <v>0</v>
      </c>
      <c r="K257" s="418">
        <f t="shared" si="40"/>
        <v>0</v>
      </c>
      <c r="L257" s="418">
        <f t="shared" si="40"/>
        <v>0</v>
      </c>
      <c r="M257" s="418">
        <f t="shared" si="40"/>
        <v>0</v>
      </c>
      <c r="N257" s="418">
        <f t="shared" si="40"/>
        <v>0</v>
      </c>
      <c r="O257" s="418">
        <f t="shared" si="40"/>
        <v>0</v>
      </c>
      <c r="P257" s="418">
        <f t="shared" si="40"/>
        <v>0</v>
      </c>
      <c r="Q257" s="418">
        <f t="shared" si="40"/>
        <v>0</v>
      </c>
      <c r="R257" s="418">
        <f t="shared" si="40"/>
        <v>0</v>
      </c>
      <c r="S257" s="418">
        <f t="shared" si="40"/>
        <v>0</v>
      </c>
      <c r="T257" s="418">
        <f t="shared" si="40"/>
        <v>0</v>
      </c>
      <c r="U257" s="418">
        <f t="shared" si="40"/>
        <v>0</v>
      </c>
      <c r="V257" s="418">
        <f t="shared" si="40"/>
        <v>0</v>
      </c>
      <c r="W257" s="418">
        <f t="shared" si="40"/>
        <v>0</v>
      </c>
      <c r="X257" s="418">
        <f t="shared" si="40"/>
        <v>0</v>
      </c>
      <c r="Y257" s="418">
        <f t="shared" si="40"/>
        <v>0</v>
      </c>
      <c r="Z257" s="356">
        <f t="shared" si="40"/>
        <v>0</v>
      </c>
      <c r="AA257" s="356">
        <f t="shared" si="40"/>
        <v>0</v>
      </c>
      <c r="AB257" s="356">
        <f t="shared" si="40"/>
        <v>0</v>
      </c>
      <c r="AC257" s="356">
        <f t="shared" si="40"/>
        <v>0</v>
      </c>
      <c r="AD257" s="644"/>
      <c r="AF257" s="237"/>
      <c r="AG257" s="237"/>
      <c r="AH257" s="237"/>
      <c r="AI257" s="237"/>
    </row>
    <row r="258" spans="1:35" s="234" customFormat="1" hidden="1" x14ac:dyDescent="0.2">
      <c r="A258" s="506"/>
      <c r="B258" s="507"/>
      <c r="C258" s="507"/>
      <c r="D258" s="507"/>
      <c r="E258" s="850"/>
      <c r="F258" s="687" t="s">
        <v>111</v>
      </c>
      <c r="G258" s="851"/>
      <c r="H258" s="479">
        <f t="shared" si="41"/>
        <v>0</v>
      </c>
      <c r="I258" s="479">
        <f t="shared" si="41"/>
        <v>0</v>
      </c>
      <c r="J258" s="418">
        <f t="shared" si="41"/>
        <v>0</v>
      </c>
      <c r="K258" s="418">
        <f t="shared" si="41"/>
        <v>0</v>
      </c>
      <c r="L258" s="418">
        <f t="shared" si="41"/>
        <v>0</v>
      </c>
      <c r="M258" s="418">
        <f t="shared" si="41"/>
        <v>0</v>
      </c>
      <c r="N258" s="418">
        <f t="shared" si="41"/>
        <v>0</v>
      </c>
      <c r="O258" s="418">
        <f t="shared" si="41"/>
        <v>0</v>
      </c>
      <c r="P258" s="418">
        <f t="shared" si="41"/>
        <v>0</v>
      </c>
      <c r="Q258" s="418">
        <f t="shared" si="41"/>
        <v>0</v>
      </c>
      <c r="R258" s="418">
        <f t="shared" si="40"/>
        <v>0</v>
      </c>
      <c r="S258" s="418">
        <f t="shared" si="40"/>
        <v>0</v>
      </c>
      <c r="T258" s="418">
        <f t="shared" si="40"/>
        <v>0</v>
      </c>
      <c r="U258" s="418">
        <f t="shared" si="40"/>
        <v>0</v>
      </c>
      <c r="V258" s="418">
        <f t="shared" si="40"/>
        <v>0</v>
      </c>
      <c r="W258" s="418">
        <f t="shared" si="40"/>
        <v>0</v>
      </c>
      <c r="X258" s="418">
        <f t="shared" si="40"/>
        <v>0</v>
      </c>
      <c r="Y258" s="418">
        <f t="shared" si="40"/>
        <v>0</v>
      </c>
      <c r="Z258" s="356">
        <f t="shared" si="40"/>
        <v>0</v>
      </c>
      <c r="AA258" s="356">
        <f t="shared" si="40"/>
        <v>0</v>
      </c>
      <c r="AB258" s="356">
        <f t="shared" si="40"/>
        <v>0</v>
      </c>
      <c r="AC258" s="356">
        <f t="shared" si="40"/>
        <v>0</v>
      </c>
      <c r="AD258" s="644"/>
      <c r="AF258" s="237"/>
      <c r="AG258" s="237"/>
      <c r="AH258" s="237"/>
      <c r="AI258" s="237"/>
    </row>
    <row r="259" spans="1:35" s="234" customFormat="1" hidden="1" x14ac:dyDescent="0.2">
      <c r="A259" s="506"/>
      <c r="B259" s="507"/>
      <c r="C259" s="507"/>
      <c r="D259" s="507"/>
      <c r="E259" s="850" t="s">
        <v>300</v>
      </c>
      <c r="F259" s="687" t="s">
        <v>110</v>
      </c>
      <c r="G259" s="851" t="s">
        <v>158</v>
      </c>
      <c r="H259" s="479">
        <f t="shared" si="41"/>
        <v>0</v>
      </c>
      <c r="I259" s="479">
        <f t="shared" si="41"/>
        <v>2269</v>
      </c>
      <c r="J259" s="418">
        <f t="shared" si="41"/>
        <v>2800</v>
      </c>
      <c r="K259" s="418">
        <f t="shared" si="41"/>
        <v>7167</v>
      </c>
      <c r="L259" s="418">
        <f t="shared" si="41"/>
        <v>10218315</v>
      </c>
      <c r="M259" s="418">
        <f t="shared" si="41"/>
        <v>3.16</v>
      </c>
      <c r="N259" s="418">
        <f t="shared" si="41"/>
        <v>66945</v>
      </c>
      <c r="O259" s="418">
        <f t="shared" si="41"/>
        <v>44473</v>
      </c>
      <c r="P259" s="418">
        <f t="shared" si="41"/>
        <v>40472</v>
      </c>
      <c r="Q259" s="418">
        <f t="shared" si="41"/>
        <v>7167</v>
      </c>
      <c r="R259" s="418">
        <f t="shared" si="40"/>
        <v>4000</v>
      </c>
      <c r="S259" s="418">
        <f t="shared" si="40"/>
        <v>1500</v>
      </c>
      <c r="T259" s="418">
        <f t="shared" si="40"/>
        <v>1420</v>
      </c>
      <c r="U259" s="418">
        <f t="shared" si="40"/>
        <v>247</v>
      </c>
      <c r="V259" s="418">
        <f t="shared" si="40"/>
        <v>550</v>
      </c>
      <c r="W259" s="418">
        <f t="shared" si="40"/>
        <v>190</v>
      </c>
      <c r="X259" s="418">
        <f t="shared" si="40"/>
        <v>740</v>
      </c>
      <c r="Y259" s="418">
        <f t="shared" si="40"/>
        <v>-312</v>
      </c>
      <c r="Z259" s="356">
        <f t="shared" si="40"/>
        <v>0</v>
      </c>
      <c r="AA259" s="356">
        <f t="shared" si="40"/>
        <v>0</v>
      </c>
      <c r="AB259" s="356">
        <f t="shared" si="40"/>
        <v>0</v>
      </c>
      <c r="AC259" s="356">
        <f t="shared" si="40"/>
        <v>-312</v>
      </c>
      <c r="AD259" s="644"/>
      <c r="AF259" s="237"/>
      <c r="AG259" s="237"/>
      <c r="AH259" s="237"/>
      <c r="AI259" s="237"/>
    </row>
    <row r="260" spans="1:35" s="234" customFormat="1" hidden="1" x14ac:dyDescent="0.2">
      <c r="A260" s="506"/>
      <c r="B260" s="507"/>
      <c r="C260" s="507"/>
      <c r="D260" s="507"/>
      <c r="E260" s="850"/>
      <c r="F260" s="687" t="s">
        <v>111</v>
      </c>
      <c r="G260" s="851"/>
      <c r="H260" s="479">
        <f t="shared" si="41"/>
        <v>0</v>
      </c>
      <c r="I260" s="479">
        <f t="shared" si="41"/>
        <v>2269</v>
      </c>
      <c r="J260" s="418">
        <f t="shared" si="41"/>
        <v>2800</v>
      </c>
      <c r="K260" s="418">
        <f t="shared" si="41"/>
        <v>7167</v>
      </c>
      <c r="L260" s="418">
        <f t="shared" si="41"/>
        <v>10218315</v>
      </c>
      <c r="M260" s="418">
        <f t="shared" si="41"/>
        <v>3.16</v>
      </c>
      <c r="N260" s="418">
        <f t="shared" si="41"/>
        <v>22472</v>
      </c>
      <c r="O260" s="418">
        <f t="shared" si="41"/>
        <v>32472</v>
      </c>
      <c r="P260" s="418">
        <f t="shared" si="41"/>
        <v>40472</v>
      </c>
      <c r="Q260" s="418">
        <f t="shared" si="41"/>
        <v>7167</v>
      </c>
      <c r="R260" s="418">
        <f t="shared" si="40"/>
        <v>2000</v>
      </c>
      <c r="S260" s="418">
        <f t="shared" si="40"/>
        <v>1900</v>
      </c>
      <c r="T260" s="418">
        <f t="shared" si="40"/>
        <v>2391</v>
      </c>
      <c r="U260" s="418">
        <f t="shared" si="40"/>
        <v>876</v>
      </c>
      <c r="V260" s="418">
        <f t="shared" si="40"/>
        <v>550</v>
      </c>
      <c r="W260" s="418">
        <f t="shared" si="40"/>
        <v>190</v>
      </c>
      <c r="X260" s="418">
        <f t="shared" si="40"/>
        <v>740</v>
      </c>
      <c r="Y260" s="418">
        <f t="shared" si="40"/>
        <v>-312</v>
      </c>
      <c r="Z260" s="356">
        <f t="shared" si="40"/>
        <v>0</v>
      </c>
      <c r="AA260" s="356">
        <f t="shared" si="40"/>
        <v>0</v>
      </c>
      <c r="AB260" s="356">
        <f t="shared" si="40"/>
        <v>0</v>
      </c>
      <c r="AC260" s="356">
        <f t="shared" si="40"/>
        <v>-312</v>
      </c>
      <c r="AD260" s="644"/>
      <c r="AF260" s="237"/>
      <c r="AG260" s="237"/>
      <c r="AH260" s="237"/>
      <c r="AI260" s="237"/>
    </row>
    <row r="261" spans="1:35" s="234" customFormat="1" hidden="1" x14ac:dyDescent="0.2">
      <c r="A261" s="506"/>
      <c r="B261" s="507"/>
      <c r="C261" s="507"/>
      <c r="D261" s="507"/>
      <c r="E261" s="850" t="s">
        <v>301</v>
      </c>
      <c r="F261" s="687" t="s">
        <v>110</v>
      </c>
      <c r="G261" s="851" t="s">
        <v>159</v>
      </c>
      <c r="H261" s="479">
        <f t="shared" si="41"/>
        <v>0</v>
      </c>
      <c r="I261" s="479">
        <f t="shared" si="41"/>
        <v>271</v>
      </c>
      <c r="J261" s="418">
        <f t="shared" si="41"/>
        <v>450</v>
      </c>
      <c r="K261" s="418">
        <f t="shared" si="41"/>
        <v>509</v>
      </c>
      <c r="L261" s="418">
        <f t="shared" si="41"/>
        <v>715000</v>
      </c>
      <c r="M261" s="418">
        <f t="shared" si="41"/>
        <v>1.88</v>
      </c>
      <c r="N261" s="418">
        <f t="shared" si="41"/>
        <v>200</v>
      </c>
      <c r="O261" s="418">
        <f t="shared" si="41"/>
        <v>200</v>
      </c>
      <c r="P261" s="418">
        <f t="shared" si="41"/>
        <v>200</v>
      </c>
      <c r="Q261" s="418">
        <f t="shared" si="41"/>
        <v>509</v>
      </c>
      <c r="R261" s="418">
        <f t="shared" si="40"/>
        <v>0</v>
      </c>
      <c r="S261" s="418">
        <f t="shared" si="40"/>
        <v>500</v>
      </c>
      <c r="T261" s="418">
        <f t="shared" si="40"/>
        <v>9</v>
      </c>
      <c r="U261" s="418">
        <f t="shared" si="40"/>
        <v>0</v>
      </c>
      <c r="V261" s="418">
        <f t="shared" si="40"/>
        <v>100</v>
      </c>
      <c r="W261" s="418">
        <f t="shared" si="40"/>
        <v>0</v>
      </c>
      <c r="X261" s="418">
        <f t="shared" si="40"/>
        <v>100</v>
      </c>
      <c r="Y261" s="418">
        <f t="shared" si="40"/>
        <v>0</v>
      </c>
      <c r="Z261" s="356">
        <f t="shared" si="40"/>
        <v>0</v>
      </c>
      <c r="AA261" s="356">
        <f t="shared" si="40"/>
        <v>0</v>
      </c>
      <c r="AB261" s="356">
        <f t="shared" si="40"/>
        <v>0</v>
      </c>
      <c r="AC261" s="356">
        <f t="shared" si="40"/>
        <v>0</v>
      </c>
      <c r="AD261" s="644"/>
      <c r="AF261" s="237"/>
      <c r="AG261" s="237"/>
      <c r="AH261" s="237"/>
      <c r="AI261" s="237"/>
    </row>
    <row r="262" spans="1:35" s="234" customFormat="1" hidden="1" x14ac:dyDescent="0.2">
      <c r="A262" s="506"/>
      <c r="B262" s="507"/>
      <c r="C262" s="507"/>
      <c r="D262" s="507"/>
      <c r="E262" s="850"/>
      <c r="F262" s="687" t="s">
        <v>111</v>
      </c>
      <c r="G262" s="851"/>
      <c r="H262" s="479">
        <f t="shared" si="41"/>
        <v>0</v>
      </c>
      <c r="I262" s="479">
        <f t="shared" si="41"/>
        <v>271</v>
      </c>
      <c r="J262" s="418">
        <f t="shared" si="41"/>
        <v>450</v>
      </c>
      <c r="K262" s="418">
        <f t="shared" si="41"/>
        <v>509</v>
      </c>
      <c r="L262" s="418">
        <f t="shared" si="41"/>
        <v>715000</v>
      </c>
      <c r="M262" s="418">
        <f t="shared" si="41"/>
        <v>1.88</v>
      </c>
      <c r="N262" s="418">
        <f t="shared" si="41"/>
        <v>200</v>
      </c>
      <c r="O262" s="418">
        <f t="shared" si="41"/>
        <v>200</v>
      </c>
      <c r="P262" s="418">
        <f t="shared" si="41"/>
        <v>200</v>
      </c>
      <c r="Q262" s="418">
        <f t="shared" si="41"/>
        <v>509</v>
      </c>
      <c r="R262" s="418">
        <f t="shared" si="40"/>
        <v>0</v>
      </c>
      <c r="S262" s="418">
        <f t="shared" si="40"/>
        <v>500</v>
      </c>
      <c r="T262" s="418">
        <f t="shared" si="40"/>
        <v>9</v>
      </c>
      <c r="U262" s="418">
        <f t="shared" si="40"/>
        <v>0</v>
      </c>
      <c r="V262" s="418">
        <f t="shared" si="40"/>
        <v>100</v>
      </c>
      <c r="W262" s="418">
        <f t="shared" si="40"/>
        <v>0</v>
      </c>
      <c r="X262" s="418">
        <f t="shared" si="40"/>
        <v>100</v>
      </c>
      <c r="Y262" s="418">
        <f t="shared" si="40"/>
        <v>0</v>
      </c>
      <c r="Z262" s="356">
        <f t="shared" si="40"/>
        <v>0</v>
      </c>
      <c r="AA262" s="356">
        <f t="shared" si="40"/>
        <v>0</v>
      </c>
      <c r="AB262" s="356">
        <f t="shared" si="40"/>
        <v>0</v>
      </c>
      <c r="AC262" s="356">
        <f t="shared" si="40"/>
        <v>0</v>
      </c>
      <c r="AD262" s="644"/>
      <c r="AF262" s="237"/>
      <c r="AG262" s="237"/>
      <c r="AH262" s="237"/>
      <c r="AI262" s="237"/>
    </row>
    <row r="263" spans="1:35" s="234" customFormat="1" hidden="1" x14ac:dyDescent="0.2">
      <c r="A263" s="506"/>
      <c r="B263" s="507"/>
      <c r="C263" s="507"/>
      <c r="D263" s="507"/>
      <c r="E263" s="850" t="s">
        <v>160</v>
      </c>
      <c r="F263" s="687" t="s">
        <v>110</v>
      </c>
      <c r="G263" s="851" t="s">
        <v>161</v>
      </c>
      <c r="H263" s="479">
        <f>H265+H267</f>
        <v>0</v>
      </c>
      <c r="I263" s="479">
        <f t="shared" ref="I263:AC264" si="42">I265+I267</f>
        <v>158</v>
      </c>
      <c r="J263" s="418">
        <f t="shared" si="42"/>
        <v>100</v>
      </c>
      <c r="K263" s="418">
        <f t="shared" si="42"/>
        <v>64</v>
      </c>
      <c r="L263" s="418">
        <f t="shared" si="42"/>
        <v>135700</v>
      </c>
      <c r="M263" s="418">
        <f t="shared" si="42"/>
        <v>0.41</v>
      </c>
      <c r="N263" s="418">
        <f t="shared" si="42"/>
        <v>300</v>
      </c>
      <c r="O263" s="418">
        <f t="shared" si="42"/>
        <v>300</v>
      </c>
      <c r="P263" s="418">
        <f t="shared" si="42"/>
        <v>300</v>
      </c>
      <c r="Q263" s="418">
        <f t="shared" si="42"/>
        <v>64</v>
      </c>
      <c r="R263" s="418">
        <f t="shared" si="42"/>
        <v>35</v>
      </c>
      <c r="S263" s="418">
        <f t="shared" si="42"/>
        <v>20</v>
      </c>
      <c r="T263" s="418">
        <f t="shared" si="42"/>
        <v>9</v>
      </c>
      <c r="U263" s="418">
        <f t="shared" si="42"/>
        <v>0</v>
      </c>
      <c r="V263" s="418">
        <f t="shared" si="42"/>
        <v>6</v>
      </c>
      <c r="W263" s="418">
        <f t="shared" si="42"/>
        <v>0</v>
      </c>
      <c r="X263" s="418">
        <f t="shared" si="42"/>
        <v>6</v>
      </c>
      <c r="Y263" s="418">
        <f t="shared" si="42"/>
        <v>50</v>
      </c>
      <c r="Z263" s="356">
        <f t="shared" si="42"/>
        <v>0</v>
      </c>
      <c r="AA263" s="356">
        <f t="shared" si="42"/>
        <v>0</v>
      </c>
      <c r="AB263" s="356">
        <f t="shared" si="42"/>
        <v>0</v>
      </c>
      <c r="AC263" s="356">
        <f t="shared" si="42"/>
        <v>50</v>
      </c>
      <c r="AD263" s="644"/>
      <c r="AF263" s="237"/>
      <c r="AG263" s="237"/>
      <c r="AH263" s="237"/>
      <c r="AI263" s="237"/>
    </row>
    <row r="264" spans="1:35" s="234" customFormat="1" hidden="1" x14ac:dyDescent="0.2">
      <c r="A264" s="506"/>
      <c r="B264" s="507"/>
      <c r="C264" s="507"/>
      <c r="D264" s="507"/>
      <c r="E264" s="850"/>
      <c r="F264" s="687" t="s">
        <v>111</v>
      </c>
      <c r="G264" s="851"/>
      <c r="H264" s="479">
        <f>H266+H268</f>
        <v>0</v>
      </c>
      <c r="I264" s="479">
        <f t="shared" si="42"/>
        <v>158</v>
      </c>
      <c r="J264" s="418">
        <f t="shared" si="42"/>
        <v>100</v>
      </c>
      <c r="K264" s="418">
        <f t="shared" si="42"/>
        <v>64</v>
      </c>
      <c r="L264" s="418" t="e">
        <f t="shared" si="42"/>
        <v>#REF!</v>
      </c>
      <c r="M264" s="418">
        <f t="shared" si="42"/>
        <v>0.41</v>
      </c>
      <c r="N264" s="418">
        <f t="shared" si="42"/>
        <v>300</v>
      </c>
      <c r="O264" s="418">
        <f t="shared" si="42"/>
        <v>300</v>
      </c>
      <c r="P264" s="418">
        <f t="shared" si="42"/>
        <v>300</v>
      </c>
      <c r="Q264" s="418">
        <f t="shared" si="42"/>
        <v>64</v>
      </c>
      <c r="R264" s="418">
        <f t="shared" si="42"/>
        <v>35</v>
      </c>
      <c r="S264" s="418">
        <f t="shared" si="42"/>
        <v>20</v>
      </c>
      <c r="T264" s="418">
        <f t="shared" si="42"/>
        <v>9</v>
      </c>
      <c r="U264" s="418">
        <f t="shared" si="42"/>
        <v>0</v>
      </c>
      <c r="V264" s="418">
        <f t="shared" si="42"/>
        <v>6</v>
      </c>
      <c r="W264" s="418">
        <f t="shared" si="42"/>
        <v>0</v>
      </c>
      <c r="X264" s="418">
        <f t="shared" si="42"/>
        <v>6</v>
      </c>
      <c r="Y264" s="418">
        <f t="shared" si="42"/>
        <v>50</v>
      </c>
      <c r="Z264" s="356">
        <f t="shared" si="42"/>
        <v>0</v>
      </c>
      <c r="AA264" s="356">
        <f t="shared" si="42"/>
        <v>0</v>
      </c>
      <c r="AB264" s="356">
        <f t="shared" si="42"/>
        <v>0</v>
      </c>
      <c r="AC264" s="356">
        <f t="shared" si="42"/>
        <v>50</v>
      </c>
      <c r="AD264" s="644"/>
      <c r="AF264" s="237"/>
      <c r="AG264" s="237"/>
      <c r="AH264" s="237"/>
      <c r="AI264" s="237"/>
    </row>
    <row r="265" spans="1:35" s="234" customFormat="1" hidden="1" x14ac:dyDescent="0.2">
      <c r="A265" s="506"/>
      <c r="B265" s="507"/>
      <c r="C265" s="507"/>
      <c r="D265" s="507"/>
      <c r="E265" s="850" t="s">
        <v>302</v>
      </c>
      <c r="F265" s="687" t="s">
        <v>110</v>
      </c>
      <c r="G265" s="851" t="s">
        <v>162</v>
      </c>
      <c r="H265" s="479">
        <f>H543</f>
        <v>0</v>
      </c>
      <c r="I265" s="479">
        <f t="shared" ref="I265:AC268" si="43">I543</f>
        <v>2</v>
      </c>
      <c r="J265" s="418">
        <f t="shared" si="43"/>
        <v>0</v>
      </c>
      <c r="K265" s="418">
        <f t="shared" si="43"/>
        <v>0</v>
      </c>
      <c r="L265" s="418">
        <f t="shared" si="43"/>
        <v>0</v>
      </c>
      <c r="M265" s="418">
        <f t="shared" si="43"/>
        <v>0</v>
      </c>
      <c r="N265" s="418">
        <f t="shared" si="43"/>
        <v>0</v>
      </c>
      <c r="O265" s="418">
        <f t="shared" si="43"/>
        <v>0</v>
      </c>
      <c r="P265" s="418">
        <f t="shared" si="43"/>
        <v>0</v>
      </c>
      <c r="Q265" s="418">
        <f t="shared" si="43"/>
        <v>0</v>
      </c>
      <c r="R265" s="418">
        <f t="shared" si="43"/>
        <v>0</v>
      </c>
      <c r="S265" s="418">
        <f t="shared" si="43"/>
        <v>0</v>
      </c>
      <c r="T265" s="418">
        <f t="shared" si="43"/>
        <v>0</v>
      </c>
      <c r="U265" s="418">
        <f t="shared" si="43"/>
        <v>0</v>
      </c>
      <c r="V265" s="418">
        <f t="shared" si="43"/>
        <v>0</v>
      </c>
      <c r="W265" s="418">
        <f t="shared" si="43"/>
        <v>0</v>
      </c>
      <c r="X265" s="418">
        <f t="shared" si="43"/>
        <v>0</v>
      </c>
      <c r="Y265" s="418">
        <f t="shared" si="43"/>
        <v>0</v>
      </c>
      <c r="Z265" s="356">
        <f t="shared" si="43"/>
        <v>0</v>
      </c>
      <c r="AA265" s="356">
        <f t="shared" si="43"/>
        <v>0</v>
      </c>
      <c r="AB265" s="356">
        <f t="shared" si="43"/>
        <v>0</v>
      </c>
      <c r="AC265" s="356">
        <f t="shared" si="43"/>
        <v>0</v>
      </c>
      <c r="AD265" s="644"/>
      <c r="AF265" s="237"/>
      <c r="AG265" s="237"/>
      <c r="AH265" s="237"/>
      <c r="AI265" s="237"/>
    </row>
    <row r="266" spans="1:35" s="234" customFormat="1" hidden="1" x14ac:dyDescent="0.2">
      <c r="A266" s="506"/>
      <c r="B266" s="507"/>
      <c r="C266" s="507"/>
      <c r="D266" s="507"/>
      <c r="E266" s="850"/>
      <c r="F266" s="687" t="s">
        <v>111</v>
      </c>
      <c r="G266" s="851"/>
      <c r="H266" s="479">
        <f t="shared" ref="H266:K268" si="44">H544</f>
        <v>0</v>
      </c>
      <c r="I266" s="479">
        <f t="shared" si="44"/>
        <v>2</v>
      </c>
      <c r="J266" s="418">
        <f t="shared" si="43"/>
        <v>0</v>
      </c>
      <c r="K266" s="418">
        <f t="shared" si="44"/>
        <v>0</v>
      </c>
      <c r="L266" s="418" t="e">
        <f t="shared" si="43"/>
        <v>#REF!</v>
      </c>
      <c r="M266" s="418">
        <f t="shared" si="43"/>
        <v>0</v>
      </c>
      <c r="N266" s="418">
        <f t="shared" si="43"/>
        <v>0</v>
      </c>
      <c r="O266" s="418">
        <f t="shared" si="43"/>
        <v>0</v>
      </c>
      <c r="P266" s="418">
        <f t="shared" si="43"/>
        <v>0</v>
      </c>
      <c r="Q266" s="418">
        <f t="shared" si="43"/>
        <v>0</v>
      </c>
      <c r="R266" s="418">
        <f t="shared" si="43"/>
        <v>0</v>
      </c>
      <c r="S266" s="418">
        <f t="shared" si="43"/>
        <v>0</v>
      </c>
      <c r="T266" s="418">
        <f t="shared" si="43"/>
        <v>0</v>
      </c>
      <c r="U266" s="418">
        <f t="shared" si="43"/>
        <v>0</v>
      </c>
      <c r="V266" s="418">
        <f t="shared" si="43"/>
        <v>0</v>
      </c>
      <c r="W266" s="418">
        <f t="shared" si="43"/>
        <v>0</v>
      </c>
      <c r="X266" s="418">
        <f t="shared" si="43"/>
        <v>0</v>
      </c>
      <c r="Y266" s="418">
        <f t="shared" si="43"/>
        <v>0</v>
      </c>
      <c r="Z266" s="356">
        <f t="shared" si="43"/>
        <v>0</v>
      </c>
      <c r="AA266" s="356">
        <f t="shared" si="43"/>
        <v>0</v>
      </c>
      <c r="AB266" s="356">
        <f t="shared" si="43"/>
        <v>0</v>
      </c>
      <c r="AC266" s="356">
        <f t="shared" si="43"/>
        <v>0</v>
      </c>
      <c r="AD266" s="644"/>
      <c r="AF266" s="237"/>
      <c r="AG266" s="237"/>
      <c r="AH266" s="237"/>
      <c r="AI266" s="237"/>
    </row>
    <row r="267" spans="1:35" s="234" customFormat="1" hidden="1" x14ac:dyDescent="0.2">
      <c r="A267" s="506"/>
      <c r="B267" s="507"/>
      <c r="C267" s="507"/>
      <c r="D267" s="507"/>
      <c r="E267" s="850" t="s">
        <v>163</v>
      </c>
      <c r="F267" s="687" t="s">
        <v>110</v>
      </c>
      <c r="G267" s="851" t="s">
        <v>164</v>
      </c>
      <c r="H267" s="479">
        <f t="shared" si="44"/>
        <v>0</v>
      </c>
      <c r="I267" s="479">
        <f t="shared" si="44"/>
        <v>156</v>
      </c>
      <c r="J267" s="418">
        <f t="shared" si="43"/>
        <v>100</v>
      </c>
      <c r="K267" s="418">
        <f t="shared" si="44"/>
        <v>64</v>
      </c>
      <c r="L267" s="418">
        <f t="shared" si="43"/>
        <v>135700</v>
      </c>
      <c r="M267" s="418">
        <f t="shared" si="43"/>
        <v>0.41</v>
      </c>
      <c r="N267" s="418">
        <f t="shared" si="43"/>
        <v>300</v>
      </c>
      <c r="O267" s="418">
        <f t="shared" si="43"/>
        <v>300</v>
      </c>
      <c r="P267" s="418">
        <f t="shared" si="43"/>
        <v>300</v>
      </c>
      <c r="Q267" s="418">
        <f t="shared" si="43"/>
        <v>64</v>
      </c>
      <c r="R267" s="418">
        <f t="shared" si="43"/>
        <v>35</v>
      </c>
      <c r="S267" s="418">
        <f t="shared" si="43"/>
        <v>20</v>
      </c>
      <c r="T267" s="418">
        <f t="shared" si="43"/>
        <v>9</v>
      </c>
      <c r="U267" s="418">
        <f t="shared" si="43"/>
        <v>0</v>
      </c>
      <c r="V267" s="418">
        <f t="shared" si="43"/>
        <v>6</v>
      </c>
      <c r="W267" s="418">
        <f t="shared" si="43"/>
        <v>0</v>
      </c>
      <c r="X267" s="418">
        <f t="shared" si="43"/>
        <v>6</v>
      </c>
      <c r="Y267" s="418">
        <f t="shared" si="43"/>
        <v>50</v>
      </c>
      <c r="Z267" s="356">
        <f t="shared" si="43"/>
        <v>0</v>
      </c>
      <c r="AA267" s="356">
        <f t="shared" si="43"/>
        <v>0</v>
      </c>
      <c r="AB267" s="356">
        <f t="shared" si="43"/>
        <v>0</v>
      </c>
      <c r="AC267" s="356">
        <f t="shared" si="43"/>
        <v>50</v>
      </c>
      <c r="AD267" s="644"/>
      <c r="AF267" s="237"/>
      <c r="AG267" s="237"/>
      <c r="AH267" s="237"/>
      <c r="AI267" s="237"/>
    </row>
    <row r="268" spans="1:35" s="234" customFormat="1" hidden="1" x14ac:dyDescent="0.2">
      <c r="A268" s="506"/>
      <c r="B268" s="507"/>
      <c r="C268" s="507"/>
      <c r="D268" s="507"/>
      <c r="E268" s="850"/>
      <c r="F268" s="687" t="s">
        <v>111</v>
      </c>
      <c r="G268" s="851"/>
      <c r="H268" s="479">
        <f t="shared" si="44"/>
        <v>0</v>
      </c>
      <c r="I268" s="479">
        <f t="shared" si="44"/>
        <v>156</v>
      </c>
      <c r="J268" s="418">
        <f t="shared" si="43"/>
        <v>100</v>
      </c>
      <c r="K268" s="418">
        <f t="shared" si="44"/>
        <v>64</v>
      </c>
      <c r="L268" s="418">
        <f t="shared" si="43"/>
        <v>135700</v>
      </c>
      <c r="M268" s="418">
        <f t="shared" si="43"/>
        <v>0.41</v>
      </c>
      <c r="N268" s="418">
        <f t="shared" si="43"/>
        <v>300</v>
      </c>
      <c r="O268" s="418">
        <f t="shared" si="43"/>
        <v>300</v>
      </c>
      <c r="P268" s="418">
        <f t="shared" si="43"/>
        <v>300</v>
      </c>
      <c r="Q268" s="418">
        <f t="shared" si="43"/>
        <v>64</v>
      </c>
      <c r="R268" s="418">
        <f t="shared" si="43"/>
        <v>35</v>
      </c>
      <c r="S268" s="418">
        <f t="shared" si="43"/>
        <v>20</v>
      </c>
      <c r="T268" s="418">
        <f t="shared" si="43"/>
        <v>9</v>
      </c>
      <c r="U268" s="418">
        <f t="shared" si="43"/>
        <v>0</v>
      </c>
      <c r="V268" s="418">
        <f t="shared" si="43"/>
        <v>6</v>
      </c>
      <c r="W268" s="418">
        <f t="shared" si="43"/>
        <v>0</v>
      </c>
      <c r="X268" s="418">
        <f t="shared" si="43"/>
        <v>6</v>
      </c>
      <c r="Y268" s="418">
        <f t="shared" si="43"/>
        <v>50</v>
      </c>
      <c r="Z268" s="356">
        <f t="shared" si="43"/>
        <v>0</v>
      </c>
      <c r="AA268" s="356">
        <f t="shared" si="43"/>
        <v>0</v>
      </c>
      <c r="AB268" s="356">
        <f t="shared" si="43"/>
        <v>0</v>
      </c>
      <c r="AC268" s="356">
        <f t="shared" si="43"/>
        <v>50</v>
      </c>
      <c r="AD268" s="644"/>
      <c r="AF268" s="237"/>
      <c r="AG268" s="237"/>
      <c r="AH268" s="237"/>
      <c r="AI268" s="237"/>
    </row>
    <row r="269" spans="1:35" s="234" customFormat="1" hidden="1" x14ac:dyDescent="0.2">
      <c r="A269" s="506"/>
      <c r="B269" s="507"/>
      <c r="C269" s="507"/>
      <c r="D269" s="507"/>
      <c r="E269" s="850" t="s">
        <v>303</v>
      </c>
      <c r="F269" s="687" t="s">
        <v>110</v>
      </c>
      <c r="G269" s="851" t="s">
        <v>165</v>
      </c>
      <c r="H269" s="479">
        <f>H271+H273</f>
        <v>0</v>
      </c>
      <c r="I269" s="479">
        <f t="shared" ref="I269:AC270" si="45">I271+I273</f>
        <v>89</v>
      </c>
      <c r="J269" s="418">
        <f t="shared" si="45"/>
        <v>8</v>
      </c>
      <c r="K269" s="418">
        <f t="shared" si="45"/>
        <v>831</v>
      </c>
      <c r="L269" s="418">
        <f t="shared" si="45"/>
        <v>345000</v>
      </c>
      <c r="M269" s="418">
        <f t="shared" si="45"/>
        <v>14.74</v>
      </c>
      <c r="N269" s="418">
        <f t="shared" si="45"/>
        <v>453</v>
      </c>
      <c r="O269" s="418">
        <f t="shared" si="45"/>
        <v>453</v>
      </c>
      <c r="P269" s="418">
        <f t="shared" si="45"/>
        <v>453</v>
      </c>
      <c r="Q269" s="418">
        <f t="shared" si="45"/>
        <v>831</v>
      </c>
      <c r="R269" s="418">
        <f t="shared" si="45"/>
        <v>425</v>
      </c>
      <c r="S269" s="418">
        <f t="shared" si="45"/>
        <v>110</v>
      </c>
      <c r="T269" s="418">
        <f t="shared" si="45"/>
        <v>110</v>
      </c>
      <c r="U269" s="418">
        <f t="shared" si="45"/>
        <v>186</v>
      </c>
      <c r="V269" s="418">
        <f t="shared" si="45"/>
        <v>18</v>
      </c>
      <c r="W269" s="418">
        <f t="shared" si="45"/>
        <v>65</v>
      </c>
      <c r="X269" s="418">
        <f t="shared" si="45"/>
        <v>83</v>
      </c>
      <c r="Y269" s="418">
        <f t="shared" si="45"/>
        <v>0</v>
      </c>
      <c r="Z269" s="356">
        <f t="shared" si="45"/>
        <v>0</v>
      </c>
      <c r="AA269" s="356">
        <f t="shared" si="45"/>
        <v>0</v>
      </c>
      <c r="AB269" s="356">
        <f t="shared" si="45"/>
        <v>0</v>
      </c>
      <c r="AC269" s="356">
        <f t="shared" si="45"/>
        <v>0</v>
      </c>
      <c r="AD269" s="644"/>
      <c r="AF269" s="237"/>
      <c r="AG269" s="237"/>
      <c r="AH269" s="237"/>
      <c r="AI269" s="237"/>
    </row>
    <row r="270" spans="1:35" s="234" customFormat="1" hidden="1" x14ac:dyDescent="0.2">
      <c r="A270" s="506"/>
      <c r="B270" s="507"/>
      <c r="C270" s="507"/>
      <c r="D270" s="507"/>
      <c r="E270" s="850"/>
      <c r="F270" s="687" t="s">
        <v>111</v>
      </c>
      <c r="G270" s="851"/>
      <c r="H270" s="479">
        <f>H272+H274</f>
        <v>0</v>
      </c>
      <c r="I270" s="479">
        <f t="shared" si="45"/>
        <v>89</v>
      </c>
      <c r="J270" s="418">
        <f t="shared" si="45"/>
        <v>8</v>
      </c>
      <c r="K270" s="418">
        <f t="shared" si="45"/>
        <v>831</v>
      </c>
      <c r="L270" s="418">
        <f t="shared" si="45"/>
        <v>345000</v>
      </c>
      <c r="M270" s="418">
        <f t="shared" si="45"/>
        <v>14.74</v>
      </c>
      <c r="N270" s="418">
        <f t="shared" si="45"/>
        <v>453</v>
      </c>
      <c r="O270" s="418">
        <f t="shared" si="45"/>
        <v>453</v>
      </c>
      <c r="P270" s="418">
        <f t="shared" si="45"/>
        <v>453</v>
      </c>
      <c r="Q270" s="418">
        <f t="shared" si="45"/>
        <v>831</v>
      </c>
      <c r="R270" s="418">
        <f t="shared" si="45"/>
        <v>425</v>
      </c>
      <c r="S270" s="418">
        <f t="shared" si="45"/>
        <v>110</v>
      </c>
      <c r="T270" s="418">
        <f t="shared" si="45"/>
        <v>110</v>
      </c>
      <c r="U270" s="418">
        <f t="shared" si="45"/>
        <v>186</v>
      </c>
      <c r="V270" s="418">
        <f t="shared" si="45"/>
        <v>18</v>
      </c>
      <c r="W270" s="418">
        <f t="shared" si="45"/>
        <v>65</v>
      </c>
      <c r="X270" s="418">
        <f t="shared" si="45"/>
        <v>83</v>
      </c>
      <c r="Y270" s="418">
        <f t="shared" si="45"/>
        <v>0</v>
      </c>
      <c r="Z270" s="356">
        <f t="shared" si="45"/>
        <v>0</v>
      </c>
      <c r="AA270" s="356">
        <f t="shared" si="45"/>
        <v>0</v>
      </c>
      <c r="AB270" s="356">
        <f t="shared" si="45"/>
        <v>0</v>
      </c>
      <c r="AC270" s="356">
        <f t="shared" si="45"/>
        <v>0</v>
      </c>
      <c r="AD270" s="644"/>
      <c r="AF270" s="237"/>
      <c r="AG270" s="237"/>
      <c r="AH270" s="237"/>
      <c r="AI270" s="237"/>
    </row>
    <row r="271" spans="1:35" s="234" customFormat="1" hidden="1" x14ac:dyDescent="0.2">
      <c r="A271" s="506"/>
      <c r="B271" s="507"/>
      <c r="C271" s="507"/>
      <c r="D271" s="507"/>
      <c r="E271" s="850" t="s">
        <v>304</v>
      </c>
      <c r="F271" s="687" t="s">
        <v>110</v>
      </c>
      <c r="G271" s="851" t="s">
        <v>166</v>
      </c>
      <c r="H271" s="479">
        <f t="shared" ref="H271:AC282" si="46">H549</f>
        <v>0</v>
      </c>
      <c r="I271" s="479">
        <f t="shared" si="46"/>
        <v>29</v>
      </c>
      <c r="J271" s="418">
        <f t="shared" si="46"/>
        <v>8</v>
      </c>
      <c r="K271" s="418">
        <f t="shared" si="46"/>
        <v>50</v>
      </c>
      <c r="L271" s="418">
        <f t="shared" si="46"/>
        <v>95000</v>
      </c>
      <c r="M271" s="418">
        <f t="shared" si="46"/>
        <v>1.72</v>
      </c>
      <c r="N271" s="418">
        <f t="shared" si="46"/>
        <v>35</v>
      </c>
      <c r="O271" s="418">
        <f t="shared" si="46"/>
        <v>35</v>
      </c>
      <c r="P271" s="418">
        <f t="shared" si="46"/>
        <v>35</v>
      </c>
      <c r="Q271" s="418">
        <f t="shared" si="46"/>
        <v>50</v>
      </c>
      <c r="R271" s="418">
        <f t="shared" si="46"/>
        <v>25</v>
      </c>
      <c r="S271" s="418">
        <f t="shared" si="46"/>
        <v>10</v>
      </c>
      <c r="T271" s="418">
        <f t="shared" si="46"/>
        <v>10</v>
      </c>
      <c r="U271" s="418">
        <f t="shared" si="46"/>
        <v>5</v>
      </c>
      <c r="V271" s="418">
        <f t="shared" si="46"/>
        <v>5</v>
      </c>
      <c r="W271" s="418">
        <f t="shared" si="46"/>
        <v>0</v>
      </c>
      <c r="X271" s="418">
        <f t="shared" si="46"/>
        <v>5</v>
      </c>
      <c r="Y271" s="418">
        <f t="shared" si="46"/>
        <v>0</v>
      </c>
      <c r="Z271" s="356">
        <f t="shared" si="46"/>
        <v>0</v>
      </c>
      <c r="AA271" s="356">
        <f t="shared" si="46"/>
        <v>0</v>
      </c>
      <c r="AB271" s="356">
        <f t="shared" si="46"/>
        <v>0</v>
      </c>
      <c r="AC271" s="356">
        <f t="shared" si="46"/>
        <v>0</v>
      </c>
      <c r="AD271" s="644"/>
      <c r="AF271" s="237"/>
      <c r="AG271" s="237"/>
      <c r="AH271" s="237"/>
      <c r="AI271" s="237"/>
    </row>
    <row r="272" spans="1:35" s="234" customFormat="1" hidden="1" x14ac:dyDescent="0.2">
      <c r="A272" s="506"/>
      <c r="B272" s="507"/>
      <c r="C272" s="507"/>
      <c r="D272" s="507"/>
      <c r="E272" s="850"/>
      <c r="F272" s="687" t="s">
        <v>111</v>
      </c>
      <c r="G272" s="851"/>
      <c r="H272" s="479">
        <f t="shared" si="46"/>
        <v>0</v>
      </c>
      <c r="I272" s="479">
        <f t="shared" si="46"/>
        <v>29</v>
      </c>
      <c r="J272" s="418">
        <f t="shared" si="46"/>
        <v>8</v>
      </c>
      <c r="K272" s="418">
        <f t="shared" si="46"/>
        <v>50</v>
      </c>
      <c r="L272" s="418">
        <f t="shared" si="46"/>
        <v>95000</v>
      </c>
      <c r="M272" s="418">
        <f t="shared" si="46"/>
        <v>1.72</v>
      </c>
      <c r="N272" s="418">
        <f t="shared" si="46"/>
        <v>35</v>
      </c>
      <c r="O272" s="418">
        <f t="shared" si="46"/>
        <v>35</v>
      </c>
      <c r="P272" s="418">
        <f t="shared" si="46"/>
        <v>35</v>
      </c>
      <c r="Q272" s="418">
        <f t="shared" si="46"/>
        <v>50</v>
      </c>
      <c r="R272" s="418">
        <f t="shared" si="46"/>
        <v>25</v>
      </c>
      <c r="S272" s="418">
        <f t="shared" si="46"/>
        <v>10</v>
      </c>
      <c r="T272" s="418">
        <f t="shared" si="46"/>
        <v>10</v>
      </c>
      <c r="U272" s="418">
        <f t="shared" si="46"/>
        <v>5</v>
      </c>
      <c r="V272" s="418">
        <f t="shared" si="46"/>
        <v>5</v>
      </c>
      <c r="W272" s="418">
        <f t="shared" si="46"/>
        <v>0</v>
      </c>
      <c r="X272" s="418">
        <f t="shared" si="46"/>
        <v>5</v>
      </c>
      <c r="Y272" s="418">
        <f t="shared" si="46"/>
        <v>0</v>
      </c>
      <c r="Z272" s="356">
        <f t="shared" si="46"/>
        <v>0</v>
      </c>
      <c r="AA272" s="356">
        <f t="shared" si="46"/>
        <v>0</v>
      </c>
      <c r="AB272" s="356">
        <f t="shared" si="46"/>
        <v>0</v>
      </c>
      <c r="AC272" s="356">
        <f t="shared" si="46"/>
        <v>0</v>
      </c>
      <c r="AD272" s="644"/>
      <c r="AF272" s="237"/>
      <c r="AG272" s="237"/>
      <c r="AH272" s="237"/>
      <c r="AI272" s="237"/>
    </row>
    <row r="273" spans="1:35" s="234" customFormat="1" hidden="1" x14ac:dyDescent="0.2">
      <c r="A273" s="506"/>
      <c r="B273" s="507"/>
      <c r="C273" s="507"/>
      <c r="D273" s="507"/>
      <c r="E273" s="850" t="s">
        <v>305</v>
      </c>
      <c r="F273" s="687" t="s">
        <v>110</v>
      </c>
      <c r="G273" s="851" t="s">
        <v>167</v>
      </c>
      <c r="H273" s="479">
        <f t="shared" si="46"/>
        <v>0</v>
      </c>
      <c r="I273" s="479">
        <f t="shared" si="46"/>
        <v>60</v>
      </c>
      <c r="J273" s="418">
        <f t="shared" si="46"/>
        <v>0</v>
      </c>
      <c r="K273" s="418">
        <f t="shared" si="46"/>
        <v>781</v>
      </c>
      <c r="L273" s="418">
        <f t="shared" si="46"/>
        <v>250000</v>
      </c>
      <c r="M273" s="418">
        <f t="shared" si="46"/>
        <v>13.02</v>
      </c>
      <c r="N273" s="418">
        <f t="shared" si="46"/>
        <v>418</v>
      </c>
      <c r="O273" s="418">
        <f t="shared" si="46"/>
        <v>418</v>
      </c>
      <c r="P273" s="418">
        <f t="shared" si="46"/>
        <v>418</v>
      </c>
      <c r="Q273" s="418">
        <f t="shared" si="46"/>
        <v>781</v>
      </c>
      <c r="R273" s="418">
        <f t="shared" si="46"/>
        <v>400</v>
      </c>
      <c r="S273" s="418">
        <f t="shared" si="46"/>
        <v>100</v>
      </c>
      <c r="T273" s="418">
        <f t="shared" si="46"/>
        <v>100</v>
      </c>
      <c r="U273" s="418">
        <f t="shared" si="46"/>
        <v>181</v>
      </c>
      <c r="V273" s="418">
        <f t="shared" si="46"/>
        <v>13</v>
      </c>
      <c r="W273" s="418">
        <f t="shared" si="46"/>
        <v>65</v>
      </c>
      <c r="X273" s="418">
        <f t="shared" si="46"/>
        <v>78</v>
      </c>
      <c r="Y273" s="418">
        <f t="shared" si="46"/>
        <v>0</v>
      </c>
      <c r="Z273" s="356">
        <f t="shared" si="46"/>
        <v>0</v>
      </c>
      <c r="AA273" s="356">
        <f t="shared" si="46"/>
        <v>0</v>
      </c>
      <c r="AB273" s="356">
        <f t="shared" si="46"/>
        <v>0</v>
      </c>
      <c r="AC273" s="356">
        <f t="shared" si="46"/>
        <v>0</v>
      </c>
      <c r="AD273" s="644"/>
      <c r="AF273" s="237"/>
      <c r="AG273" s="237"/>
      <c r="AH273" s="237"/>
      <c r="AI273" s="237"/>
    </row>
    <row r="274" spans="1:35" s="234" customFormat="1" hidden="1" x14ac:dyDescent="0.2">
      <c r="A274" s="506"/>
      <c r="B274" s="507"/>
      <c r="C274" s="507"/>
      <c r="D274" s="507"/>
      <c r="E274" s="850"/>
      <c r="F274" s="687" t="s">
        <v>111</v>
      </c>
      <c r="G274" s="851"/>
      <c r="H274" s="479">
        <f t="shared" si="46"/>
        <v>0</v>
      </c>
      <c r="I274" s="479">
        <f t="shared" si="46"/>
        <v>60</v>
      </c>
      <c r="J274" s="418">
        <f t="shared" si="46"/>
        <v>0</v>
      </c>
      <c r="K274" s="418">
        <f t="shared" si="46"/>
        <v>781</v>
      </c>
      <c r="L274" s="418">
        <f t="shared" si="46"/>
        <v>250000</v>
      </c>
      <c r="M274" s="418">
        <f t="shared" si="46"/>
        <v>13.02</v>
      </c>
      <c r="N274" s="418">
        <f t="shared" si="46"/>
        <v>418</v>
      </c>
      <c r="O274" s="418">
        <f t="shared" si="46"/>
        <v>418</v>
      </c>
      <c r="P274" s="418">
        <f t="shared" si="46"/>
        <v>418</v>
      </c>
      <c r="Q274" s="418">
        <f t="shared" si="46"/>
        <v>781</v>
      </c>
      <c r="R274" s="418">
        <f t="shared" si="46"/>
        <v>400</v>
      </c>
      <c r="S274" s="418">
        <f t="shared" si="46"/>
        <v>100</v>
      </c>
      <c r="T274" s="418">
        <f t="shared" si="46"/>
        <v>100</v>
      </c>
      <c r="U274" s="418">
        <f t="shared" si="46"/>
        <v>181</v>
      </c>
      <c r="V274" s="418">
        <f t="shared" si="46"/>
        <v>13</v>
      </c>
      <c r="W274" s="418">
        <f t="shared" si="46"/>
        <v>65</v>
      </c>
      <c r="X274" s="418">
        <f t="shared" si="46"/>
        <v>78</v>
      </c>
      <c r="Y274" s="418">
        <f t="shared" si="46"/>
        <v>0</v>
      </c>
      <c r="Z274" s="356">
        <f t="shared" si="46"/>
        <v>0</v>
      </c>
      <c r="AA274" s="356">
        <f t="shared" si="46"/>
        <v>0</v>
      </c>
      <c r="AB274" s="356">
        <f t="shared" si="46"/>
        <v>0</v>
      </c>
      <c r="AC274" s="356">
        <f t="shared" si="46"/>
        <v>0</v>
      </c>
      <c r="AD274" s="644"/>
      <c r="AF274" s="237"/>
      <c r="AG274" s="237"/>
      <c r="AH274" s="237"/>
      <c r="AI274" s="237"/>
    </row>
    <row r="275" spans="1:35" s="234" customFormat="1" hidden="1" x14ac:dyDescent="0.2">
      <c r="A275" s="506"/>
      <c r="B275" s="507"/>
      <c r="C275" s="507"/>
      <c r="D275" s="507"/>
      <c r="E275" s="850" t="s">
        <v>306</v>
      </c>
      <c r="F275" s="687" t="s">
        <v>110</v>
      </c>
      <c r="G275" s="851" t="s">
        <v>168</v>
      </c>
      <c r="H275" s="479">
        <f t="shared" si="46"/>
        <v>0</v>
      </c>
      <c r="I275" s="479">
        <f t="shared" si="46"/>
        <v>0</v>
      </c>
      <c r="J275" s="418">
        <f t="shared" si="46"/>
        <v>0</v>
      </c>
      <c r="K275" s="418">
        <f t="shared" si="46"/>
        <v>0</v>
      </c>
      <c r="L275" s="418">
        <f t="shared" si="46"/>
        <v>0</v>
      </c>
      <c r="M275" s="418">
        <f t="shared" si="46"/>
        <v>0</v>
      </c>
      <c r="N275" s="418">
        <f t="shared" si="46"/>
        <v>0</v>
      </c>
      <c r="O275" s="418">
        <f t="shared" si="46"/>
        <v>0</v>
      </c>
      <c r="P275" s="418">
        <f t="shared" si="46"/>
        <v>0</v>
      </c>
      <c r="Q275" s="418">
        <f t="shared" si="46"/>
        <v>0</v>
      </c>
      <c r="R275" s="418">
        <f t="shared" si="46"/>
        <v>0</v>
      </c>
      <c r="S275" s="418">
        <f t="shared" si="46"/>
        <v>0</v>
      </c>
      <c r="T275" s="418">
        <f t="shared" si="46"/>
        <v>0</v>
      </c>
      <c r="U275" s="418">
        <f t="shared" si="46"/>
        <v>0</v>
      </c>
      <c r="V275" s="418">
        <f t="shared" si="46"/>
        <v>0</v>
      </c>
      <c r="W275" s="418">
        <f t="shared" si="46"/>
        <v>0</v>
      </c>
      <c r="X275" s="418">
        <f t="shared" si="46"/>
        <v>0</v>
      </c>
      <c r="Y275" s="418">
        <f t="shared" si="46"/>
        <v>0</v>
      </c>
      <c r="Z275" s="356">
        <f t="shared" si="46"/>
        <v>0</v>
      </c>
      <c r="AA275" s="356">
        <f t="shared" si="46"/>
        <v>0</v>
      </c>
      <c r="AB275" s="356">
        <f t="shared" si="46"/>
        <v>0</v>
      </c>
      <c r="AC275" s="356">
        <f t="shared" si="46"/>
        <v>0</v>
      </c>
      <c r="AD275" s="644"/>
      <c r="AF275" s="237"/>
      <c r="AG275" s="237"/>
      <c r="AH275" s="237"/>
      <c r="AI275" s="237"/>
    </row>
    <row r="276" spans="1:35" s="234" customFormat="1" hidden="1" x14ac:dyDescent="0.2">
      <c r="A276" s="506"/>
      <c r="B276" s="507"/>
      <c r="C276" s="507"/>
      <c r="D276" s="507"/>
      <c r="E276" s="850"/>
      <c r="F276" s="687" t="s">
        <v>111</v>
      </c>
      <c r="G276" s="851"/>
      <c r="H276" s="479">
        <f t="shared" si="46"/>
        <v>0</v>
      </c>
      <c r="I276" s="479">
        <f t="shared" si="46"/>
        <v>0</v>
      </c>
      <c r="J276" s="418">
        <f t="shared" si="46"/>
        <v>0</v>
      </c>
      <c r="K276" s="418">
        <f t="shared" si="46"/>
        <v>0</v>
      </c>
      <c r="L276" s="418">
        <f t="shared" si="46"/>
        <v>0</v>
      </c>
      <c r="M276" s="418">
        <f t="shared" si="46"/>
        <v>0</v>
      </c>
      <c r="N276" s="418">
        <f t="shared" si="46"/>
        <v>0</v>
      </c>
      <c r="O276" s="418">
        <f t="shared" si="46"/>
        <v>0</v>
      </c>
      <c r="P276" s="418">
        <f t="shared" si="46"/>
        <v>0</v>
      </c>
      <c r="Q276" s="418">
        <f t="shared" si="46"/>
        <v>0</v>
      </c>
      <c r="R276" s="418">
        <f t="shared" si="46"/>
        <v>0</v>
      </c>
      <c r="S276" s="418">
        <f t="shared" si="46"/>
        <v>0</v>
      </c>
      <c r="T276" s="418">
        <f t="shared" si="46"/>
        <v>0</v>
      </c>
      <c r="U276" s="418">
        <f t="shared" si="46"/>
        <v>0</v>
      </c>
      <c r="V276" s="418">
        <f t="shared" si="46"/>
        <v>0</v>
      </c>
      <c r="W276" s="418">
        <f t="shared" si="46"/>
        <v>0</v>
      </c>
      <c r="X276" s="418">
        <f t="shared" si="46"/>
        <v>0</v>
      </c>
      <c r="Y276" s="418">
        <f t="shared" si="46"/>
        <v>0</v>
      </c>
      <c r="Z276" s="356">
        <f t="shared" si="46"/>
        <v>0</v>
      </c>
      <c r="AA276" s="356">
        <f t="shared" si="46"/>
        <v>0</v>
      </c>
      <c r="AB276" s="356">
        <f t="shared" si="46"/>
        <v>0</v>
      </c>
      <c r="AC276" s="356">
        <f t="shared" si="46"/>
        <v>0</v>
      </c>
      <c r="AD276" s="644"/>
      <c r="AF276" s="237"/>
      <c r="AG276" s="237"/>
      <c r="AH276" s="237"/>
      <c r="AI276" s="237"/>
    </row>
    <row r="277" spans="1:35" s="234" customFormat="1" hidden="1" x14ac:dyDescent="0.2">
      <c r="A277" s="506"/>
      <c r="B277" s="507"/>
      <c r="C277" s="507"/>
      <c r="D277" s="507"/>
      <c r="E277" s="850" t="s">
        <v>307</v>
      </c>
      <c r="F277" s="687" t="s">
        <v>110</v>
      </c>
      <c r="G277" s="851" t="s">
        <v>169</v>
      </c>
      <c r="H277" s="479">
        <f t="shared" si="46"/>
        <v>0</v>
      </c>
      <c r="I277" s="479">
        <f t="shared" si="46"/>
        <v>1277</v>
      </c>
      <c r="J277" s="418">
        <f t="shared" si="46"/>
        <v>8</v>
      </c>
      <c r="K277" s="418">
        <f t="shared" si="46"/>
        <v>2593</v>
      </c>
      <c r="L277" s="418">
        <f t="shared" si="46"/>
        <v>920000</v>
      </c>
      <c r="M277" s="418">
        <f t="shared" si="46"/>
        <v>2.0299999999999998</v>
      </c>
      <c r="N277" s="418">
        <f t="shared" si="46"/>
        <v>3000</v>
      </c>
      <c r="O277" s="418">
        <f t="shared" si="46"/>
        <v>2000</v>
      </c>
      <c r="P277" s="418">
        <f t="shared" si="46"/>
        <v>2000</v>
      </c>
      <c r="Q277" s="418">
        <f t="shared" si="46"/>
        <v>2593</v>
      </c>
      <c r="R277" s="418">
        <f t="shared" si="46"/>
        <v>500</v>
      </c>
      <c r="S277" s="418">
        <f t="shared" si="46"/>
        <v>500</v>
      </c>
      <c r="T277" s="418">
        <f t="shared" si="46"/>
        <v>1000</v>
      </c>
      <c r="U277" s="418">
        <f t="shared" si="46"/>
        <v>593</v>
      </c>
      <c r="V277" s="418">
        <f t="shared" si="46"/>
        <v>100</v>
      </c>
      <c r="W277" s="418">
        <f t="shared" si="46"/>
        <v>150</v>
      </c>
      <c r="X277" s="418">
        <f t="shared" si="46"/>
        <v>250</v>
      </c>
      <c r="Y277" s="418">
        <f t="shared" si="46"/>
        <v>0</v>
      </c>
      <c r="Z277" s="356">
        <f t="shared" si="46"/>
        <v>0</v>
      </c>
      <c r="AA277" s="356">
        <f t="shared" si="46"/>
        <v>0</v>
      </c>
      <c r="AB277" s="356">
        <f t="shared" si="46"/>
        <v>0</v>
      </c>
      <c r="AC277" s="356">
        <f t="shared" si="46"/>
        <v>0</v>
      </c>
      <c r="AD277" s="644"/>
      <c r="AF277" s="237"/>
      <c r="AG277" s="237"/>
      <c r="AH277" s="237"/>
      <c r="AI277" s="237"/>
    </row>
    <row r="278" spans="1:35" s="234" customFormat="1" hidden="1" x14ac:dyDescent="0.2">
      <c r="A278" s="506"/>
      <c r="B278" s="507"/>
      <c r="C278" s="507"/>
      <c r="D278" s="507"/>
      <c r="E278" s="850"/>
      <c r="F278" s="687" t="s">
        <v>111</v>
      </c>
      <c r="G278" s="851"/>
      <c r="H278" s="479">
        <f t="shared" si="46"/>
        <v>0</v>
      </c>
      <c r="I278" s="479">
        <f t="shared" si="46"/>
        <v>1277</v>
      </c>
      <c r="J278" s="418">
        <f t="shared" si="46"/>
        <v>8</v>
      </c>
      <c r="K278" s="418">
        <f t="shared" si="46"/>
        <v>2593</v>
      </c>
      <c r="L278" s="418">
        <f t="shared" si="46"/>
        <v>920000</v>
      </c>
      <c r="M278" s="418">
        <f t="shared" si="46"/>
        <v>2.0299999999999998</v>
      </c>
      <c r="N278" s="418">
        <f t="shared" si="46"/>
        <v>2000</v>
      </c>
      <c r="O278" s="418">
        <f t="shared" si="46"/>
        <v>2000</v>
      </c>
      <c r="P278" s="418">
        <f t="shared" si="46"/>
        <v>2000</v>
      </c>
      <c r="Q278" s="418">
        <f t="shared" si="46"/>
        <v>2593</v>
      </c>
      <c r="R278" s="418">
        <f t="shared" si="46"/>
        <v>500</v>
      </c>
      <c r="S278" s="418">
        <f t="shared" si="46"/>
        <v>500</v>
      </c>
      <c r="T278" s="418">
        <f t="shared" si="46"/>
        <v>1000</v>
      </c>
      <c r="U278" s="418">
        <f t="shared" si="46"/>
        <v>593</v>
      </c>
      <c r="V278" s="418">
        <f t="shared" si="46"/>
        <v>100</v>
      </c>
      <c r="W278" s="418">
        <f t="shared" si="46"/>
        <v>150</v>
      </c>
      <c r="X278" s="418">
        <f t="shared" si="46"/>
        <v>250</v>
      </c>
      <c r="Y278" s="418">
        <f t="shared" si="46"/>
        <v>0</v>
      </c>
      <c r="Z278" s="356">
        <f t="shared" si="46"/>
        <v>0</v>
      </c>
      <c r="AA278" s="356">
        <f t="shared" si="46"/>
        <v>0</v>
      </c>
      <c r="AB278" s="356">
        <f t="shared" si="46"/>
        <v>0</v>
      </c>
      <c r="AC278" s="356">
        <f t="shared" si="46"/>
        <v>0</v>
      </c>
      <c r="AD278" s="644"/>
      <c r="AF278" s="237"/>
      <c r="AG278" s="237"/>
      <c r="AH278" s="237"/>
      <c r="AI278" s="237"/>
    </row>
    <row r="279" spans="1:35" s="234" customFormat="1" hidden="1" x14ac:dyDescent="0.2">
      <c r="A279" s="506"/>
      <c r="B279" s="507"/>
      <c r="C279" s="507"/>
      <c r="D279" s="507"/>
      <c r="E279" s="850" t="s">
        <v>308</v>
      </c>
      <c r="F279" s="687" t="s">
        <v>110</v>
      </c>
      <c r="G279" s="851" t="s">
        <v>170</v>
      </c>
      <c r="H279" s="479">
        <f t="shared" si="46"/>
        <v>0</v>
      </c>
      <c r="I279" s="479">
        <f t="shared" si="46"/>
        <v>227</v>
      </c>
      <c r="J279" s="418">
        <f t="shared" si="46"/>
        <v>0</v>
      </c>
      <c r="K279" s="418">
        <f t="shared" si="46"/>
        <v>321</v>
      </c>
      <c r="L279" s="418">
        <f t="shared" si="46"/>
        <v>771120</v>
      </c>
      <c r="M279" s="418">
        <f t="shared" si="46"/>
        <v>1.41</v>
      </c>
      <c r="N279" s="418">
        <f t="shared" si="46"/>
        <v>931</v>
      </c>
      <c r="O279" s="418">
        <f t="shared" si="46"/>
        <v>931</v>
      </c>
      <c r="P279" s="418">
        <f t="shared" si="46"/>
        <v>931</v>
      </c>
      <c r="Q279" s="418">
        <f t="shared" si="46"/>
        <v>321</v>
      </c>
      <c r="R279" s="418">
        <f t="shared" si="46"/>
        <v>100</v>
      </c>
      <c r="S279" s="418">
        <f t="shared" si="46"/>
        <v>50</v>
      </c>
      <c r="T279" s="418">
        <f t="shared" si="46"/>
        <v>100</v>
      </c>
      <c r="U279" s="418">
        <f t="shared" si="46"/>
        <v>71</v>
      </c>
      <c r="V279" s="418">
        <f t="shared" si="46"/>
        <v>35</v>
      </c>
      <c r="W279" s="418">
        <f t="shared" si="46"/>
        <v>25</v>
      </c>
      <c r="X279" s="418">
        <f t="shared" si="46"/>
        <v>60</v>
      </c>
      <c r="Y279" s="418">
        <f t="shared" si="46"/>
        <v>-100</v>
      </c>
      <c r="Z279" s="356">
        <f t="shared" si="46"/>
        <v>0</v>
      </c>
      <c r="AA279" s="356">
        <f t="shared" si="46"/>
        <v>0</v>
      </c>
      <c r="AB279" s="356">
        <f t="shared" si="46"/>
        <v>0</v>
      </c>
      <c r="AC279" s="356">
        <f t="shared" si="46"/>
        <v>-100</v>
      </c>
      <c r="AD279" s="644"/>
      <c r="AF279" s="237"/>
      <c r="AG279" s="237"/>
      <c r="AH279" s="237"/>
      <c r="AI279" s="237"/>
    </row>
    <row r="280" spans="1:35" s="234" customFormat="1" hidden="1" x14ac:dyDescent="0.2">
      <c r="A280" s="506"/>
      <c r="B280" s="507"/>
      <c r="C280" s="507"/>
      <c r="D280" s="507"/>
      <c r="E280" s="850"/>
      <c r="F280" s="687" t="s">
        <v>111</v>
      </c>
      <c r="G280" s="851"/>
      <c r="H280" s="479">
        <f t="shared" si="46"/>
        <v>0</v>
      </c>
      <c r="I280" s="479">
        <f t="shared" si="46"/>
        <v>227</v>
      </c>
      <c r="J280" s="418">
        <f t="shared" si="46"/>
        <v>0</v>
      </c>
      <c r="K280" s="418">
        <f t="shared" si="46"/>
        <v>321</v>
      </c>
      <c r="L280" s="418">
        <f t="shared" si="46"/>
        <v>771120</v>
      </c>
      <c r="M280" s="418">
        <f t="shared" si="46"/>
        <v>1.41</v>
      </c>
      <c r="N280" s="418">
        <f t="shared" si="46"/>
        <v>931</v>
      </c>
      <c r="O280" s="418">
        <f t="shared" si="46"/>
        <v>931</v>
      </c>
      <c r="P280" s="418">
        <f t="shared" si="46"/>
        <v>931</v>
      </c>
      <c r="Q280" s="418">
        <f t="shared" si="46"/>
        <v>321</v>
      </c>
      <c r="R280" s="418">
        <f t="shared" si="46"/>
        <v>100</v>
      </c>
      <c r="S280" s="418">
        <f t="shared" si="46"/>
        <v>50</v>
      </c>
      <c r="T280" s="418">
        <f t="shared" si="46"/>
        <v>100</v>
      </c>
      <c r="U280" s="418">
        <f t="shared" si="46"/>
        <v>71</v>
      </c>
      <c r="V280" s="418">
        <f t="shared" si="46"/>
        <v>35</v>
      </c>
      <c r="W280" s="418">
        <f t="shared" si="46"/>
        <v>25</v>
      </c>
      <c r="X280" s="418">
        <f t="shared" si="46"/>
        <v>60</v>
      </c>
      <c r="Y280" s="418">
        <f t="shared" si="46"/>
        <v>-100</v>
      </c>
      <c r="Z280" s="356">
        <f t="shared" si="46"/>
        <v>0</v>
      </c>
      <c r="AA280" s="356">
        <f t="shared" si="46"/>
        <v>0</v>
      </c>
      <c r="AB280" s="356">
        <f t="shared" si="46"/>
        <v>0</v>
      </c>
      <c r="AC280" s="356">
        <f t="shared" si="46"/>
        <v>-100</v>
      </c>
      <c r="AD280" s="644"/>
      <c r="AF280" s="237"/>
      <c r="AG280" s="237"/>
      <c r="AH280" s="237"/>
      <c r="AI280" s="237"/>
    </row>
    <row r="281" spans="1:35" s="234" customFormat="1" hidden="1" x14ac:dyDescent="0.2">
      <c r="A281" s="506"/>
      <c r="B281" s="507"/>
      <c r="C281" s="507"/>
      <c r="D281" s="507"/>
      <c r="E281" s="850" t="s">
        <v>309</v>
      </c>
      <c r="F281" s="687" t="s">
        <v>110</v>
      </c>
      <c r="G281" s="851" t="s">
        <v>171</v>
      </c>
      <c r="H281" s="479">
        <f t="shared" si="46"/>
        <v>0</v>
      </c>
      <c r="I281" s="479">
        <f t="shared" si="46"/>
        <v>57</v>
      </c>
      <c r="J281" s="418">
        <f t="shared" si="46"/>
        <v>20</v>
      </c>
      <c r="K281" s="418">
        <f t="shared" si="46"/>
        <v>34</v>
      </c>
      <c r="L281" s="418">
        <f t="shared" si="46"/>
        <v>153596</v>
      </c>
      <c r="M281" s="418">
        <f t="shared" si="46"/>
        <v>0.6</v>
      </c>
      <c r="N281" s="418">
        <f t="shared" si="46"/>
        <v>75</v>
      </c>
      <c r="O281" s="418">
        <f t="shared" si="46"/>
        <v>75</v>
      </c>
      <c r="P281" s="418">
        <f t="shared" si="46"/>
        <v>75</v>
      </c>
      <c r="Q281" s="418">
        <f t="shared" si="46"/>
        <v>34</v>
      </c>
      <c r="R281" s="418">
        <f t="shared" si="46"/>
        <v>31</v>
      </c>
      <c r="S281" s="418">
        <f t="shared" si="46"/>
        <v>0</v>
      </c>
      <c r="T281" s="418">
        <f t="shared" si="46"/>
        <v>0</v>
      </c>
      <c r="U281" s="418">
        <f t="shared" si="46"/>
        <v>3</v>
      </c>
      <c r="V281" s="418">
        <f t="shared" si="46"/>
        <v>3</v>
      </c>
      <c r="W281" s="418">
        <f t="shared" si="46"/>
        <v>0</v>
      </c>
      <c r="X281" s="418">
        <f t="shared" si="46"/>
        <v>3</v>
      </c>
      <c r="Y281" s="418">
        <f t="shared" si="46"/>
        <v>0</v>
      </c>
      <c r="Z281" s="356">
        <f t="shared" si="46"/>
        <v>0</v>
      </c>
      <c r="AA281" s="356">
        <f t="shared" si="46"/>
        <v>0</v>
      </c>
      <c r="AB281" s="356">
        <f t="shared" si="46"/>
        <v>0</v>
      </c>
      <c r="AC281" s="356">
        <f t="shared" si="46"/>
        <v>0</v>
      </c>
      <c r="AD281" s="644"/>
      <c r="AF281" s="237"/>
      <c r="AG281" s="237"/>
      <c r="AH281" s="237"/>
      <c r="AI281" s="237"/>
    </row>
    <row r="282" spans="1:35" s="234" customFormat="1" hidden="1" x14ac:dyDescent="0.2">
      <c r="A282" s="506"/>
      <c r="B282" s="507"/>
      <c r="C282" s="507"/>
      <c r="D282" s="507"/>
      <c r="E282" s="850"/>
      <c r="F282" s="687" t="s">
        <v>111</v>
      </c>
      <c r="G282" s="851"/>
      <c r="H282" s="479">
        <f t="shared" si="46"/>
        <v>0</v>
      </c>
      <c r="I282" s="479">
        <f t="shared" si="46"/>
        <v>57</v>
      </c>
      <c r="J282" s="418">
        <f t="shared" si="46"/>
        <v>20</v>
      </c>
      <c r="K282" s="418">
        <f t="shared" si="46"/>
        <v>34</v>
      </c>
      <c r="L282" s="418">
        <f t="shared" si="46"/>
        <v>153596</v>
      </c>
      <c r="M282" s="418">
        <f t="shared" si="46"/>
        <v>0.6</v>
      </c>
      <c r="N282" s="418">
        <f t="shared" si="46"/>
        <v>75</v>
      </c>
      <c r="O282" s="418">
        <f t="shared" si="46"/>
        <v>75</v>
      </c>
      <c r="P282" s="418">
        <f t="shared" si="46"/>
        <v>75</v>
      </c>
      <c r="Q282" s="418">
        <f t="shared" si="46"/>
        <v>34</v>
      </c>
      <c r="R282" s="418">
        <f t="shared" si="46"/>
        <v>31</v>
      </c>
      <c r="S282" s="418">
        <f t="shared" si="46"/>
        <v>0</v>
      </c>
      <c r="T282" s="418">
        <f t="shared" si="46"/>
        <v>0</v>
      </c>
      <c r="U282" s="418">
        <f t="shared" ref="H282:AC284" si="47">U560</f>
        <v>3</v>
      </c>
      <c r="V282" s="418">
        <f t="shared" si="47"/>
        <v>3</v>
      </c>
      <c r="W282" s="418">
        <f t="shared" si="47"/>
        <v>0</v>
      </c>
      <c r="X282" s="418">
        <f t="shared" si="47"/>
        <v>3</v>
      </c>
      <c r="Y282" s="418">
        <f t="shared" si="47"/>
        <v>0</v>
      </c>
      <c r="Z282" s="356">
        <f t="shared" si="47"/>
        <v>0</v>
      </c>
      <c r="AA282" s="356">
        <f t="shared" si="47"/>
        <v>0</v>
      </c>
      <c r="AB282" s="356">
        <f t="shared" si="47"/>
        <v>0</v>
      </c>
      <c r="AC282" s="356">
        <f t="shared" si="47"/>
        <v>0</v>
      </c>
      <c r="AD282" s="644"/>
      <c r="AF282" s="237"/>
      <c r="AG282" s="237"/>
      <c r="AH282" s="237"/>
      <c r="AI282" s="237"/>
    </row>
    <row r="283" spans="1:35" s="234" customFormat="1" hidden="1" x14ac:dyDescent="0.2">
      <c r="A283" s="506"/>
      <c r="B283" s="507"/>
      <c r="C283" s="507"/>
      <c r="D283" s="507"/>
      <c r="E283" s="903" t="s">
        <v>310</v>
      </c>
      <c r="F283" s="687" t="s">
        <v>110</v>
      </c>
      <c r="G283" s="851" t="s">
        <v>172</v>
      </c>
      <c r="H283" s="479">
        <f t="shared" si="47"/>
        <v>0</v>
      </c>
      <c r="I283" s="479">
        <f t="shared" si="47"/>
        <v>54</v>
      </c>
      <c r="J283" s="418">
        <f t="shared" si="47"/>
        <v>120</v>
      </c>
      <c r="K283" s="418">
        <f t="shared" si="47"/>
        <v>460</v>
      </c>
      <c r="L283" s="418">
        <f t="shared" si="47"/>
        <v>290000</v>
      </c>
      <c r="M283" s="418">
        <f t="shared" si="47"/>
        <v>8.52</v>
      </c>
      <c r="N283" s="418">
        <f t="shared" si="47"/>
        <v>100</v>
      </c>
      <c r="O283" s="418">
        <f t="shared" si="47"/>
        <v>100</v>
      </c>
      <c r="P283" s="418">
        <f t="shared" si="47"/>
        <v>100</v>
      </c>
      <c r="Q283" s="418">
        <f t="shared" si="47"/>
        <v>460</v>
      </c>
      <c r="R283" s="418">
        <f t="shared" si="47"/>
        <v>260</v>
      </c>
      <c r="S283" s="418">
        <f t="shared" si="47"/>
        <v>100</v>
      </c>
      <c r="T283" s="418">
        <f t="shared" si="47"/>
        <v>100</v>
      </c>
      <c r="U283" s="418">
        <f t="shared" si="47"/>
        <v>0</v>
      </c>
      <c r="V283" s="418">
        <f t="shared" si="47"/>
        <v>10</v>
      </c>
      <c r="W283" s="418">
        <f t="shared" si="47"/>
        <v>10</v>
      </c>
      <c r="X283" s="418">
        <f t="shared" si="47"/>
        <v>20</v>
      </c>
      <c r="Y283" s="418">
        <f t="shared" si="47"/>
        <v>0</v>
      </c>
      <c r="Z283" s="356">
        <f t="shared" si="47"/>
        <v>0</v>
      </c>
      <c r="AA283" s="356">
        <f t="shared" si="47"/>
        <v>0</v>
      </c>
      <c r="AB283" s="356">
        <f t="shared" si="47"/>
        <v>0</v>
      </c>
      <c r="AC283" s="356">
        <f t="shared" si="47"/>
        <v>0</v>
      </c>
      <c r="AD283" s="644"/>
      <c r="AF283" s="237"/>
      <c r="AG283" s="237"/>
      <c r="AH283" s="237"/>
      <c r="AI283" s="237"/>
    </row>
    <row r="284" spans="1:35" s="234" customFormat="1" hidden="1" x14ac:dyDescent="0.2">
      <c r="A284" s="506"/>
      <c r="B284" s="507"/>
      <c r="C284" s="507"/>
      <c r="D284" s="507"/>
      <c r="E284" s="903"/>
      <c r="F284" s="688" t="s">
        <v>111</v>
      </c>
      <c r="G284" s="851"/>
      <c r="H284" s="479">
        <f t="shared" si="47"/>
        <v>0</v>
      </c>
      <c r="I284" s="479">
        <f t="shared" si="47"/>
        <v>54</v>
      </c>
      <c r="J284" s="418">
        <f t="shared" si="47"/>
        <v>120</v>
      </c>
      <c r="K284" s="418">
        <f t="shared" si="47"/>
        <v>460</v>
      </c>
      <c r="L284" s="418">
        <f t="shared" si="47"/>
        <v>290000</v>
      </c>
      <c r="M284" s="418">
        <f t="shared" si="47"/>
        <v>8.52</v>
      </c>
      <c r="N284" s="418">
        <f t="shared" si="47"/>
        <v>100</v>
      </c>
      <c r="O284" s="418">
        <f t="shared" si="47"/>
        <v>100</v>
      </c>
      <c r="P284" s="418">
        <f t="shared" si="47"/>
        <v>100</v>
      </c>
      <c r="Q284" s="418">
        <f t="shared" si="47"/>
        <v>460</v>
      </c>
      <c r="R284" s="418">
        <f t="shared" si="47"/>
        <v>260</v>
      </c>
      <c r="S284" s="418">
        <f t="shared" si="47"/>
        <v>100</v>
      </c>
      <c r="T284" s="418">
        <f t="shared" si="47"/>
        <v>100</v>
      </c>
      <c r="U284" s="418">
        <f t="shared" si="47"/>
        <v>0</v>
      </c>
      <c r="V284" s="418">
        <f t="shared" si="47"/>
        <v>10</v>
      </c>
      <c r="W284" s="418">
        <f t="shared" si="47"/>
        <v>10</v>
      </c>
      <c r="X284" s="418">
        <f t="shared" si="47"/>
        <v>20</v>
      </c>
      <c r="Y284" s="418">
        <f t="shared" si="47"/>
        <v>0</v>
      </c>
      <c r="Z284" s="356">
        <f t="shared" si="47"/>
        <v>0</v>
      </c>
      <c r="AA284" s="356">
        <f t="shared" si="47"/>
        <v>0</v>
      </c>
      <c r="AB284" s="356">
        <f t="shared" si="47"/>
        <v>0</v>
      </c>
      <c r="AC284" s="356">
        <f t="shared" si="47"/>
        <v>0</v>
      </c>
      <c r="AD284" s="644"/>
      <c r="AF284" s="237"/>
      <c r="AG284" s="237"/>
      <c r="AH284" s="237"/>
      <c r="AI284" s="237"/>
    </row>
    <row r="285" spans="1:35" s="234" customFormat="1" hidden="1" x14ac:dyDescent="0.2">
      <c r="A285" s="506"/>
      <c r="B285" s="507"/>
      <c r="C285" s="507"/>
      <c r="D285" s="507"/>
      <c r="E285" s="850" t="s">
        <v>173</v>
      </c>
      <c r="F285" s="687" t="s">
        <v>110</v>
      </c>
      <c r="G285" s="851" t="s">
        <v>174</v>
      </c>
      <c r="H285" s="479">
        <f>H287+H289+H291+H293+H295+H297</f>
        <v>0</v>
      </c>
      <c r="I285" s="479">
        <f t="shared" ref="I285:AC286" si="48">I287+I289+I291+I293+I295+I297</f>
        <v>2254</v>
      </c>
      <c r="J285" s="418">
        <f t="shared" si="48"/>
        <v>1054</v>
      </c>
      <c r="K285" s="418">
        <f t="shared" si="48"/>
        <v>1996</v>
      </c>
      <c r="L285" s="418">
        <f t="shared" si="48"/>
        <v>2579100</v>
      </c>
      <c r="M285" s="418">
        <f t="shared" si="48"/>
        <v>16.54</v>
      </c>
      <c r="N285" s="418">
        <f t="shared" si="48"/>
        <v>1754</v>
      </c>
      <c r="O285" s="418">
        <f t="shared" si="48"/>
        <v>1754</v>
      </c>
      <c r="P285" s="418">
        <f t="shared" si="48"/>
        <v>1754</v>
      </c>
      <c r="Q285" s="418">
        <f t="shared" si="48"/>
        <v>1996</v>
      </c>
      <c r="R285" s="418">
        <f t="shared" si="48"/>
        <v>798</v>
      </c>
      <c r="S285" s="418">
        <f t="shared" si="48"/>
        <v>416</v>
      </c>
      <c r="T285" s="418">
        <f t="shared" si="48"/>
        <v>453</v>
      </c>
      <c r="U285" s="418">
        <f t="shared" si="48"/>
        <v>329</v>
      </c>
      <c r="V285" s="418">
        <f t="shared" si="48"/>
        <v>88</v>
      </c>
      <c r="W285" s="418">
        <f t="shared" si="48"/>
        <v>122</v>
      </c>
      <c r="X285" s="418">
        <f t="shared" si="48"/>
        <v>210</v>
      </c>
      <c r="Y285" s="418">
        <f t="shared" si="48"/>
        <v>-238</v>
      </c>
      <c r="Z285" s="356">
        <f t="shared" si="48"/>
        <v>0</v>
      </c>
      <c r="AA285" s="356">
        <f t="shared" si="48"/>
        <v>0</v>
      </c>
      <c r="AB285" s="356">
        <f t="shared" si="48"/>
        <v>0</v>
      </c>
      <c r="AC285" s="356">
        <f t="shared" si="48"/>
        <v>-238</v>
      </c>
      <c r="AD285" s="644"/>
      <c r="AF285" s="237"/>
      <c r="AG285" s="237"/>
      <c r="AH285" s="237"/>
      <c r="AI285" s="237"/>
    </row>
    <row r="286" spans="1:35" s="234" customFormat="1" hidden="1" x14ac:dyDescent="0.2">
      <c r="A286" s="506"/>
      <c r="B286" s="507"/>
      <c r="C286" s="507"/>
      <c r="D286" s="507"/>
      <c r="E286" s="850"/>
      <c r="F286" s="687" t="s">
        <v>111</v>
      </c>
      <c r="G286" s="851"/>
      <c r="H286" s="479">
        <f>H288+H290+H292+H294+H296+H298</f>
        <v>0</v>
      </c>
      <c r="I286" s="479">
        <f t="shared" si="48"/>
        <v>2254</v>
      </c>
      <c r="J286" s="418">
        <f t="shared" si="48"/>
        <v>1054</v>
      </c>
      <c r="K286" s="418">
        <f t="shared" si="48"/>
        <v>1996</v>
      </c>
      <c r="L286" s="418">
        <f t="shared" si="48"/>
        <v>2579100</v>
      </c>
      <c r="M286" s="418">
        <f t="shared" si="48"/>
        <v>16.54</v>
      </c>
      <c r="N286" s="418">
        <f t="shared" si="48"/>
        <v>1754</v>
      </c>
      <c r="O286" s="418">
        <f t="shared" si="48"/>
        <v>1754</v>
      </c>
      <c r="P286" s="418">
        <f t="shared" si="48"/>
        <v>1754</v>
      </c>
      <c r="Q286" s="418">
        <f t="shared" si="48"/>
        <v>1996</v>
      </c>
      <c r="R286" s="418">
        <f t="shared" si="48"/>
        <v>628</v>
      </c>
      <c r="S286" s="418">
        <f t="shared" si="48"/>
        <v>496</v>
      </c>
      <c r="T286" s="418">
        <f t="shared" si="48"/>
        <v>513</v>
      </c>
      <c r="U286" s="418">
        <f t="shared" si="48"/>
        <v>359</v>
      </c>
      <c r="V286" s="418">
        <f t="shared" si="48"/>
        <v>90</v>
      </c>
      <c r="W286" s="418">
        <f t="shared" si="48"/>
        <v>120</v>
      </c>
      <c r="X286" s="418">
        <f t="shared" si="48"/>
        <v>210</v>
      </c>
      <c r="Y286" s="418">
        <f t="shared" si="48"/>
        <v>-238</v>
      </c>
      <c r="Z286" s="356">
        <f t="shared" si="48"/>
        <v>0</v>
      </c>
      <c r="AA286" s="356">
        <f t="shared" si="48"/>
        <v>0</v>
      </c>
      <c r="AB286" s="356">
        <f t="shared" si="48"/>
        <v>0</v>
      </c>
      <c r="AC286" s="356">
        <f t="shared" si="48"/>
        <v>-238</v>
      </c>
      <c r="AD286" s="644"/>
      <c r="AF286" s="237"/>
      <c r="AG286" s="237"/>
      <c r="AH286" s="237"/>
      <c r="AI286" s="237"/>
    </row>
    <row r="287" spans="1:35" s="234" customFormat="1" hidden="1" x14ac:dyDescent="0.2">
      <c r="A287" s="506"/>
      <c r="B287" s="507"/>
      <c r="C287" s="507"/>
      <c r="D287" s="507"/>
      <c r="E287" s="850" t="s">
        <v>311</v>
      </c>
      <c r="F287" s="687" t="s">
        <v>110</v>
      </c>
      <c r="G287" s="851" t="s">
        <v>175</v>
      </c>
      <c r="H287" s="479">
        <f t="shared" ref="H287:AC298" si="49">H565</f>
        <v>0</v>
      </c>
      <c r="I287" s="479">
        <f t="shared" si="49"/>
        <v>205</v>
      </c>
      <c r="J287" s="418">
        <f t="shared" si="49"/>
        <v>40</v>
      </c>
      <c r="K287" s="418">
        <f t="shared" si="49"/>
        <v>12</v>
      </c>
      <c r="L287" s="418">
        <f t="shared" si="49"/>
        <v>50700</v>
      </c>
      <c r="M287" s="418">
        <f t="shared" si="49"/>
        <v>0.06</v>
      </c>
      <c r="N287" s="418">
        <f t="shared" si="49"/>
        <v>120</v>
      </c>
      <c r="O287" s="418">
        <f t="shared" si="49"/>
        <v>120</v>
      </c>
      <c r="P287" s="418">
        <f t="shared" si="49"/>
        <v>120</v>
      </c>
      <c r="Q287" s="418">
        <f t="shared" si="49"/>
        <v>12</v>
      </c>
      <c r="R287" s="418">
        <f t="shared" si="49"/>
        <v>6</v>
      </c>
      <c r="S287" s="418">
        <f t="shared" si="49"/>
        <v>4</v>
      </c>
      <c r="T287" s="418">
        <f t="shared" si="49"/>
        <v>1</v>
      </c>
      <c r="U287" s="418">
        <f t="shared" si="49"/>
        <v>1</v>
      </c>
      <c r="V287" s="418">
        <f t="shared" si="49"/>
        <v>1</v>
      </c>
      <c r="W287" s="418">
        <f t="shared" si="49"/>
        <v>0</v>
      </c>
      <c r="X287" s="418">
        <f t="shared" si="49"/>
        <v>1</v>
      </c>
      <c r="Y287" s="418">
        <f t="shared" si="49"/>
        <v>0</v>
      </c>
      <c r="Z287" s="356">
        <f t="shared" si="49"/>
        <v>0</v>
      </c>
      <c r="AA287" s="356">
        <f t="shared" si="49"/>
        <v>0</v>
      </c>
      <c r="AB287" s="356">
        <f t="shared" si="49"/>
        <v>0</v>
      </c>
      <c r="AC287" s="356">
        <f t="shared" si="49"/>
        <v>0</v>
      </c>
      <c r="AD287" s="644"/>
      <c r="AF287" s="237"/>
      <c r="AG287" s="237"/>
      <c r="AH287" s="237"/>
      <c r="AI287" s="237"/>
    </row>
    <row r="288" spans="1:35" s="234" customFormat="1" hidden="1" x14ac:dyDescent="0.2">
      <c r="A288" s="506"/>
      <c r="B288" s="507"/>
      <c r="C288" s="507"/>
      <c r="D288" s="507"/>
      <c r="E288" s="850"/>
      <c r="F288" s="687" t="s">
        <v>111</v>
      </c>
      <c r="G288" s="851"/>
      <c r="H288" s="479">
        <f t="shared" si="49"/>
        <v>0</v>
      </c>
      <c r="I288" s="479">
        <f t="shared" si="49"/>
        <v>205</v>
      </c>
      <c r="J288" s="418">
        <f t="shared" si="49"/>
        <v>40</v>
      </c>
      <c r="K288" s="418">
        <f t="shared" si="49"/>
        <v>12</v>
      </c>
      <c r="L288" s="418">
        <f t="shared" si="49"/>
        <v>50700</v>
      </c>
      <c r="M288" s="418">
        <f t="shared" si="49"/>
        <v>0.06</v>
      </c>
      <c r="N288" s="418">
        <f t="shared" si="49"/>
        <v>120</v>
      </c>
      <c r="O288" s="418">
        <f t="shared" si="49"/>
        <v>120</v>
      </c>
      <c r="P288" s="418">
        <f t="shared" si="49"/>
        <v>120</v>
      </c>
      <c r="Q288" s="418">
        <f t="shared" si="49"/>
        <v>12</v>
      </c>
      <c r="R288" s="418">
        <f t="shared" si="49"/>
        <v>6</v>
      </c>
      <c r="S288" s="418">
        <f t="shared" si="49"/>
        <v>4</v>
      </c>
      <c r="T288" s="418">
        <f t="shared" si="49"/>
        <v>1</v>
      </c>
      <c r="U288" s="418">
        <f t="shared" si="49"/>
        <v>1</v>
      </c>
      <c r="V288" s="418">
        <f t="shared" si="49"/>
        <v>1</v>
      </c>
      <c r="W288" s="418">
        <f t="shared" si="49"/>
        <v>0</v>
      </c>
      <c r="X288" s="418">
        <f t="shared" si="49"/>
        <v>1</v>
      </c>
      <c r="Y288" s="418">
        <f t="shared" si="49"/>
        <v>0</v>
      </c>
      <c r="Z288" s="356">
        <f t="shared" si="49"/>
        <v>0</v>
      </c>
      <c r="AA288" s="356">
        <f t="shared" si="49"/>
        <v>0</v>
      </c>
      <c r="AB288" s="356">
        <f t="shared" si="49"/>
        <v>0</v>
      </c>
      <c r="AC288" s="356">
        <f t="shared" si="49"/>
        <v>0</v>
      </c>
      <c r="AD288" s="644"/>
      <c r="AF288" s="237"/>
      <c r="AG288" s="237"/>
      <c r="AH288" s="237"/>
      <c r="AI288" s="237"/>
    </row>
    <row r="289" spans="1:35" s="234" customFormat="1" hidden="1" x14ac:dyDescent="0.2">
      <c r="A289" s="506"/>
      <c r="B289" s="507"/>
      <c r="C289" s="507"/>
      <c r="D289" s="507"/>
      <c r="E289" s="902" t="s">
        <v>312</v>
      </c>
      <c r="F289" s="687" t="s">
        <v>110</v>
      </c>
      <c r="G289" s="851" t="s">
        <v>177</v>
      </c>
      <c r="H289" s="479">
        <f t="shared" si="49"/>
        <v>0</v>
      </c>
      <c r="I289" s="479">
        <f t="shared" si="49"/>
        <v>5</v>
      </c>
      <c r="J289" s="418">
        <f t="shared" si="49"/>
        <v>10</v>
      </c>
      <c r="K289" s="418">
        <f t="shared" si="49"/>
        <v>60</v>
      </c>
      <c r="L289" s="418">
        <f t="shared" si="49"/>
        <v>840000</v>
      </c>
      <c r="M289" s="418">
        <f t="shared" si="49"/>
        <v>12</v>
      </c>
      <c r="N289" s="418">
        <f t="shared" si="49"/>
        <v>10</v>
      </c>
      <c r="O289" s="418">
        <f t="shared" si="49"/>
        <v>10</v>
      </c>
      <c r="P289" s="418">
        <f t="shared" si="49"/>
        <v>10</v>
      </c>
      <c r="Q289" s="418">
        <f t="shared" si="49"/>
        <v>60</v>
      </c>
      <c r="R289" s="418">
        <f t="shared" si="49"/>
        <v>30</v>
      </c>
      <c r="S289" s="418">
        <f t="shared" si="49"/>
        <v>0</v>
      </c>
      <c r="T289" s="418">
        <f t="shared" si="49"/>
        <v>25</v>
      </c>
      <c r="U289" s="418">
        <f t="shared" si="49"/>
        <v>5</v>
      </c>
      <c r="V289" s="418">
        <f t="shared" si="49"/>
        <v>2</v>
      </c>
      <c r="W289" s="418">
        <f t="shared" si="49"/>
        <v>0</v>
      </c>
      <c r="X289" s="418">
        <f t="shared" si="49"/>
        <v>2</v>
      </c>
      <c r="Y289" s="418">
        <f t="shared" si="49"/>
        <v>0</v>
      </c>
      <c r="Z289" s="356">
        <f t="shared" si="49"/>
        <v>0</v>
      </c>
      <c r="AA289" s="356">
        <f t="shared" si="49"/>
        <v>0</v>
      </c>
      <c r="AB289" s="356">
        <f t="shared" si="49"/>
        <v>0</v>
      </c>
      <c r="AC289" s="356">
        <f t="shared" si="49"/>
        <v>0</v>
      </c>
      <c r="AD289" s="644"/>
      <c r="AF289" s="237"/>
      <c r="AG289" s="237"/>
      <c r="AH289" s="237"/>
      <c r="AI289" s="237"/>
    </row>
    <row r="290" spans="1:35" s="234" customFormat="1" hidden="1" x14ac:dyDescent="0.2">
      <c r="A290" s="506"/>
      <c r="B290" s="507"/>
      <c r="C290" s="507"/>
      <c r="D290" s="507"/>
      <c r="E290" s="902"/>
      <c r="F290" s="687" t="s">
        <v>111</v>
      </c>
      <c r="G290" s="851"/>
      <c r="H290" s="479">
        <f t="shared" si="49"/>
        <v>0</v>
      </c>
      <c r="I290" s="479">
        <f t="shared" si="49"/>
        <v>5</v>
      </c>
      <c r="J290" s="418">
        <f t="shared" si="49"/>
        <v>10</v>
      </c>
      <c r="K290" s="418">
        <f t="shared" si="49"/>
        <v>60</v>
      </c>
      <c r="L290" s="418">
        <f t="shared" si="49"/>
        <v>840000</v>
      </c>
      <c r="M290" s="418">
        <f t="shared" si="49"/>
        <v>12</v>
      </c>
      <c r="N290" s="418">
        <f t="shared" si="49"/>
        <v>10</v>
      </c>
      <c r="O290" s="418">
        <f t="shared" si="49"/>
        <v>10</v>
      </c>
      <c r="P290" s="418">
        <f t="shared" si="49"/>
        <v>10</v>
      </c>
      <c r="Q290" s="418">
        <f t="shared" si="49"/>
        <v>60</v>
      </c>
      <c r="R290" s="418">
        <f t="shared" si="49"/>
        <v>30</v>
      </c>
      <c r="S290" s="418">
        <f t="shared" si="49"/>
        <v>0</v>
      </c>
      <c r="T290" s="418">
        <f t="shared" si="49"/>
        <v>25</v>
      </c>
      <c r="U290" s="418">
        <f t="shared" si="49"/>
        <v>5</v>
      </c>
      <c r="V290" s="418">
        <f t="shared" si="49"/>
        <v>2</v>
      </c>
      <c r="W290" s="418">
        <f t="shared" si="49"/>
        <v>0</v>
      </c>
      <c r="X290" s="418">
        <f t="shared" si="49"/>
        <v>2</v>
      </c>
      <c r="Y290" s="418">
        <f t="shared" si="49"/>
        <v>0</v>
      </c>
      <c r="Z290" s="356">
        <f t="shared" si="49"/>
        <v>0</v>
      </c>
      <c r="AA290" s="356">
        <f t="shared" si="49"/>
        <v>0</v>
      </c>
      <c r="AB290" s="356">
        <f t="shared" si="49"/>
        <v>0</v>
      </c>
      <c r="AC290" s="356">
        <f t="shared" si="49"/>
        <v>0</v>
      </c>
      <c r="AD290" s="644"/>
      <c r="AF290" s="237"/>
      <c r="AG290" s="237"/>
      <c r="AH290" s="237"/>
      <c r="AI290" s="237"/>
    </row>
    <row r="291" spans="1:35" s="234" customFormat="1" hidden="1" x14ac:dyDescent="0.2">
      <c r="A291" s="506"/>
      <c r="B291" s="507"/>
      <c r="C291" s="507"/>
      <c r="D291" s="507"/>
      <c r="E291" s="850" t="s">
        <v>313</v>
      </c>
      <c r="F291" s="687" t="s">
        <v>110</v>
      </c>
      <c r="G291" s="851" t="s">
        <v>178</v>
      </c>
      <c r="H291" s="479">
        <f t="shared" si="49"/>
        <v>0</v>
      </c>
      <c r="I291" s="479">
        <f t="shared" si="49"/>
        <v>34</v>
      </c>
      <c r="J291" s="418">
        <f t="shared" si="49"/>
        <v>6</v>
      </c>
      <c r="K291" s="418">
        <f t="shared" si="49"/>
        <v>25</v>
      </c>
      <c r="L291" s="418">
        <f t="shared" si="49"/>
        <v>2000</v>
      </c>
      <c r="M291" s="418">
        <f t="shared" si="49"/>
        <v>0.74</v>
      </c>
      <c r="N291" s="418">
        <f t="shared" si="49"/>
        <v>66</v>
      </c>
      <c r="O291" s="418">
        <f t="shared" si="49"/>
        <v>66</v>
      </c>
      <c r="P291" s="418">
        <f t="shared" si="49"/>
        <v>66</v>
      </c>
      <c r="Q291" s="418">
        <f t="shared" si="49"/>
        <v>25</v>
      </c>
      <c r="R291" s="418">
        <f t="shared" si="49"/>
        <v>10</v>
      </c>
      <c r="S291" s="418">
        <f t="shared" si="49"/>
        <v>10</v>
      </c>
      <c r="T291" s="418">
        <f t="shared" si="49"/>
        <v>5</v>
      </c>
      <c r="U291" s="418">
        <f t="shared" si="49"/>
        <v>0</v>
      </c>
      <c r="V291" s="418">
        <f t="shared" si="49"/>
        <v>3</v>
      </c>
      <c r="W291" s="418">
        <f t="shared" si="49"/>
        <v>0</v>
      </c>
      <c r="X291" s="418">
        <f t="shared" si="49"/>
        <v>3</v>
      </c>
      <c r="Y291" s="418">
        <f t="shared" si="49"/>
        <v>12</v>
      </c>
      <c r="Z291" s="356">
        <f t="shared" si="49"/>
        <v>0</v>
      </c>
      <c r="AA291" s="356">
        <f t="shared" si="49"/>
        <v>0</v>
      </c>
      <c r="AB291" s="356">
        <f t="shared" si="49"/>
        <v>0</v>
      </c>
      <c r="AC291" s="356">
        <f t="shared" si="49"/>
        <v>12</v>
      </c>
      <c r="AD291" s="644"/>
      <c r="AF291" s="237"/>
      <c r="AG291" s="237"/>
      <c r="AH291" s="237"/>
      <c r="AI291" s="237"/>
    </row>
    <row r="292" spans="1:35" s="234" customFormat="1" hidden="1" x14ac:dyDescent="0.2">
      <c r="A292" s="506"/>
      <c r="B292" s="507"/>
      <c r="C292" s="507"/>
      <c r="D292" s="507"/>
      <c r="E292" s="850"/>
      <c r="F292" s="687" t="s">
        <v>111</v>
      </c>
      <c r="G292" s="851"/>
      <c r="H292" s="479">
        <f t="shared" si="49"/>
        <v>0</v>
      </c>
      <c r="I292" s="479">
        <f t="shared" si="49"/>
        <v>34</v>
      </c>
      <c r="J292" s="418">
        <f t="shared" si="49"/>
        <v>6</v>
      </c>
      <c r="K292" s="418">
        <f t="shared" si="49"/>
        <v>25</v>
      </c>
      <c r="L292" s="418">
        <f t="shared" si="49"/>
        <v>2000</v>
      </c>
      <c r="M292" s="418">
        <f t="shared" si="49"/>
        <v>0.74</v>
      </c>
      <c r="N292" s="418">
        <f t="shared" si="49"/>
        <v>66</v>
      </c>
      <c r="O292" s="418">
        <f t="shared" si="49"/>
        <v>66</v>
      </c>
      <c r="P292" s="418">
        <f t="shared" si="49"/>
        <v>66</v>
      </c>
      <c r="Q292" s="418">
        <f t="shared" si="49"/>
        <v>25</v>
      </c>
      <c r="R292" s="418">
        <f t="shared" si="49"/>
        <v>10</v>
      </c>
      <c r="S292" s="418">
        <f t="shared" si="49"/>
        <v>10</v>
      </c>
      <c r="T292" s="418">
        <f t="shared" si="49"/>
        <v>5</v>
      </c>
      <c r="U292" s="418">
        <f t="shared" si="49"/>
        <v>0</v>
      </c>
      <c r="V292" s="418">
        <f t="shared" si="49"/>
        <v>3</v>
      </c>
      <c r="W292" s="418">
        <f t="shared" si="49"/>
        <v>0</v>
      </c>
      <c r="X292" s="418">
        <f t="shared" si="49"/>
        <v>3</v>
      </c>
      <c r="Y292" s="418">
        <f t="shared" si="49"/>
        <v>12</v>
      </c>
      <c r="Z292" s="356">
        <f t="shared" si="49"/>
        <v>0</v>
      </c>
      <c r="AA292" s="356">
        <f t="shared" si="49"/>
        <v>0</v>
      </c>
      <c r="AB292" s="356">
        <f t="shared" si="49"/>
        <v>0</v>
      </c>
      <c r="AC292" s="356">
        <f t="shared" si="49"/>
        <v>12</v>
      </c>
      <c r="AD292" s="644"/>
      <c r="AF292" s="237"/>
      <c r="AG292" s="237"/>
      <c r="AH292" s="237"/>
      <c r="AI292" s="237"/>
    </row>
    <row r="293" spans="1:35" s="234" customFormat="1" hidden="1" x14ac:dyDescent="0.2">
      <c r="A293" s="506"/>
      <c r="B293" s="507"/>
      <c r="C293" s="507"/>
      <c r="D293" s="507"/>
      <c r="E293" s="850" t="s">
        <v>179</v>
      </c>
      <c r="F293" s="687" t="s">
        <v>110</v>
      </c>
      <c r="G293" s="851" t="s">
        <v>180</v>
      </c>
      <c r="H293" s="479">
        <f t="shared" si="49"/>
        <v>0</v>
      </c>
      <c r="I293" s="479">
        <f t="shared" si="49"/>
        <v>435</v>
      </c>
      <c r="J293" s="418">
        <f t="shared" si="49"/>
        <v>40</v>
      </c>
      <c r="K293" s="418">
        <f t="shared" si="49"/>
        <v>320</v>
      </c>
      <c r="L293" s="418">
        <f t="shared" si="49"/>
        <v>83200</v>
      </c>
      <c r="M293" s="418">
        <f t="shared" si="49"/>
        <v>0.74</v>
      </c>
      <c r="N293" s="418">
        <f t="shared" si="49"/>
        <v>50</v>
      </c>
      <c r="O293" s="418">
        <f t="shared" si="49"/>
        <v>50</v>
      </c>
      <c r="P293" s="418">
        <f t="shared" si="49"/>
        <v>50</v>
      </c>
      <c r="Q293" s="418">
        <f t="shared" si="49"/>
        <v>320</v>
      </c>
      <c r="R293" s="418">
        <f t="shared" si="49"/>
        <v>250</v>
      </c>
      <c r="S293" s="418">
        <f t="shared" si="49"/>
        <v>0</v>
      </c>
      <c r="T293" s="418">
        <f t="shared" si="49"/>
        <v>20</v>
      </c>
      <c r="U293" s="418">
        <f t="shared" si="49"/>
        <v>50</v>
      </c>
      <c r="V293" s="418">
        <f t="shared" si="49"/>
        <v>2</v>
      </c>
      <c r="W293" s="418">
        <f t="shared" si="49"/>
        <v>30</v>
      </c>
      <c r="X293" s="418">
        <f t="shared" si="49"/>
        <v>32</v>
      </c>
      <c r="Y293" s="418">
        <f t="shared" si="49"/>
        <v>100</v>
      </c>
      <c r="Z293" s="356">
        <f t="shared" si="49"/>
        <v>0</v>
      </c>
      <c r="AA293" s="356">
        <f t="shared" si="49"/>
        <v>0</v>
      </c>
      <c r="AB293" s="356">
        <f t="shared" si="49"/>
        <v>0</v>
      </c>
      <c r="AC293" s="356">
        <f t="shared" si="49"/>
        <v>100</v>
      </c>
      <c r="AD293" s="644"/>
      <c r="AF293" s="237"/>
      <c r="AG293" s="237"/>
      <c r="AH293" s="237"/>
      <c r="AI293" s="237"/>
    </row>
    <row r="294" spans="1:35" s="234" customFormat="1" hidden="1" x14ac:dyDescent="0.2">
      <c r="A294" s="506"/>
      <c r="B294" s="507"/>
      <c r="C294" s="507"/>
      <c r="D294" s="507"/>
      <c r="E294" s="850"/>
      <c r="F294" s="687" t="s">
        <v>111</v>
      </c>
      <c r="G294" s="851"/>
      <c r="H294" s="479">
        <f t="shared" si="49"/>
        <v>0</v>
      </c>
      <c r="I294" s="479">
        <f t="shared" si="49"/>
        <v>435</v>
      </c>
      <c r="J294" s="418">
        <f t="shared" si="49"/>
        <v>40</v>
      </c>
      <c r="K294" s="418">
        <f t="shared" si="49"/>
        <v>320</v>
      </c>
      <c r="L294" s="418">
        <f t="shared" si="49"/>
        <v>83200</v>
      </c>
      <c r="M294" s="418">
        <f t="shared" si="49"/>
        <v>0.74</v>
      </c>
      <c r="N294" s="418">
        <f t="shared" si="49"/>
        <v>50</v>
      </c>
      <c r="O294" s="418">
        <f t="shared" si="49"/>
        <v>50</v>
      </c>
      <c r="P294" s="418">
        <f t="shared" si="49"/>
        <v>50</v>
      </c>
      <c r="Q294" s="418">
        <f t="shared" si="49"/>
        <v>320</v>
      </c>
      <c r="R294" s="418">
        <f t="shared" si="49"/>
        <v>80</v>
      </c>
      <c r="S294" s="418">
        <f t="shared" si="49"/>
        <v>80</v>
      </c>
      <c r="T294" s="418">
        <f t="shared" si="49"/>
        <v>80</v>
      </c>
      <c r="U294" s="418">
        <f t="shared" si="49"/>
        <v>80</v>
      </c>
      <c r="V294" s="418">
        <f t="shared" si="49"/>
        <v>4</v>
      </c>
      <c r="W294" s="418">
        <f t="shared" si="49"/>
        <v>28</v>
      </c>
      <c r="X294" s="418">
        <f t="shared" si="49"/>
        <v>32</v>
      </c>
      <c r="Y294" s="418">
        <f t="shared" si="49"/>
        <v>100</v>
      </c>
      <c r="Z294" s="356">
        <f t="shared" si="49"/>
        <v>0</v>
      </c>
      <c r="AA294" s="356">
        <f t="shared" si="49"/>
        <v>0</v>
      </c>
      <c r="AB294" s="356">
        <f t="shared" si="49"/>
        <v>0</v>
      </c>
      <c r="AC294" s="356">
        <f t="shared" si="49"/>
        <v>100</v>
      </c>
      <c r="AD294" s="644"/>
      <c r="AF294" s="237"/>
      <c r="AG294" s="237"/>
      <c r="AH294" s="237"/>
      <c r="AI294" s="237"/>
    </row>
    <row r="295" spans="1:35" s="234" customFormat="1" hidden="1" x14ac:dyDescent="0.2">
      <c r="A295" s="506"/>
      <c r="B295" s="507"/>
      <c r="C295" s="507"/>
      <c r="D295" s="507"/>
      <c r="E295" s="850" t="s">
        <v>314</v>
      </c>
      <c r="F295" s="687" t="s">
        <v>110</v>
      </c>
      <c r="G295" s="851" t="s">
        <v>181</v>
      </c>
      <c r="H295" s="479">
        <f t="shared" si="49"/>
        <v>0</v>
      </c>
      <c r="I295" s="479">
        <f t="shared" si="49"/>
        <v>4</v>
      </c>
      <c r="J295" s="418">
        <f t="shared" si="49"/>
        <v>8</v>
      </c>
      <c r="K295" s="418">
        <f t="shared" si="49"/>
        <v>8</v>
      </c>
      <c r="L295" s="418">
        <f t="shared" si="49"/>
        <v>8000</v>
      </c>
      <c r="M295" s="418">
        <f t="shared" si="49"/>
        <v>2</v>
      </c>
      <c r="N295" s="418">
        <f t="shared" si="49"/>
        <v>8</v>
      </c>
      <c r="O295" s="418">
        <f t="shared" si="49"/>
        <v>8</v>
      </c>
      <c r="P295" s="418">
        <f t="shared" si="49"/>
        <v>8</v>
      </c>
      <c r="Q295" s="418">
        <f t="shared" si="49"/>
        <v>8</v>
      </c>
      <c r="R295" s="418">
        <f t="shared" si="49"/>
        <v>2</v>
      </c>
      <c r="S295" s="418">
        <f t="shared" si="49"/>
        <v>2</v>
      </c>
      <c r="T295" s="418">
        <f t="shared" si="49"/>
        <v>2</v>
      </c>
      <c r="U295" s="418">
        <f t="shared" si="49"/>
        <v>2</v>
      </c>
      <c r="V295" s="418">
        <f t="shared" si="49"/>
        <v>0</v>
      </c>
      <c r="W295" s="418">
        <f t="shared" si="49"/>
        <v>1</v>
      </c>
      <c r="X295" s="418">
        <f t="shared" si="49"/>
        <v>1</v>
      </c>
      <c r="Y295" s="418">
        <f t="shared" si="49"/>
        <v>0</v>
      </c>
      <c r="Z295" s="356">
        <f t="shared" si="49"/>
        <v>0</v>
      </c>
      <c r="AA295" s="356">
        <f t="shared" si="49"/>
        <v>0</v>
      </c>
      <c r="AB295" s="356">
        <f t="shared" si="49"/>
        <v>0</v>
      </c>
      <c r="AC295" s="356">
        <f t="shared" si="49"/>
        <v>0</v>
      </c>
      <c r="AD295" s="644"/>
      <c r="AF295" s="237"/>
      <c r="AG295" s="237"/>
      <c r="AH295" s="237"/>
      <c r="AI295" s="237"/>
    </row>
    <row r="296" spans="1:35" s="234" customFormat="1" hidden="1" x14ac:dyDescent="0.2">
      <c r="A296" s="506"/>
      <c r="B296" s="507"/>
      <c r="C296" s="507"/>
      <c r="D296" s="507"/>
      <c r="E296" s="850"/>
      <c r="F296" s="687" t="s">
        <v>111</v>
      </c>
      <c r="G296" s="851"/>
      <c r="H296" s="479">
        <f t="shared" si="49"/>
        <v>0</v>
      </c>
      <c r="I296" s="479">
        <f t="shared" si="49"/>
        <v>4</v>
      </c>
      <c r="J296" s="418">
        <f t="shared" si="49"/>
        <v>8</v>
      </c>
      <c r="K296" s="418">
        <f t="shared" si="49"/>
        <v>8</v>
      </c>
      <c r="L296" s="418">
        <f t="shared" si="49"/>
        <v>8000</v>
      </c>
      <c r="M296" s="418">
        <f t="shared" si="49"/>
        <v>2</v>
      </c>
      <c r="N296" s="418">
        <f t="shared" si="49"/>
        <v>8</v>
      </c>
      <c r="O296" s="418">
        <f t="shared" si="49"/>
        <v>8</v>
      </c>
      <c r="P296" s="418">
        <f t="shared" si="49"/>
        <v>8</v>
      </c>
      <c r="Q296" s="418">
        <f t="shared" si="49"/>
        <v>8</v>
      </c>
      <c r="R296" s="418">
        <f t="shared" si="49"/>
        <v>2</v>
      </c>
      <c r="S296" s="418">
        <f t="shared" si="49"/>
        <v>2</v>
      </c>
      <c r="T296" s="418">
        <f t="shared" si="49"/>
        <v>2</v>
      </c>
      <c r="U296" s="418">
        <f t="shared" si="49"/>
        <v>2</v>
      </c>
      <c r="V296" s="418">
        <f t="shared" si="49"/>
        <v>0</v>
      </c>
      <c r="W296" s="418">
        <f t="shared" si="49"/>
        <v>1</v>
      </c>
      <c r="X296" s="418">
        <f t="shared" si="49"/>
        <v>1</v>
      </c>
      <c r="Y296" s="418">
        <f t="shared" si="49"/>
        <v>0</v>
      </c>
      <c r="Z296" s="356">
        <f t="shared" si="49"/>
        <v>0</v>
      </c>
      <c r="AA296" s="356">
        <f t="shared" si="49"/>
        <v>0</v>
      </c>
      <c r="AB296" s="356">
        <f t="shared" si="49"/>
        <v>0</v>
      </c>
      <c r="AC296" s="356">
        <f t="shared" si="49"/>
        <v>0</v>
      </c>
      <c r="AD296" s="644"/>
      <c r="AF296" s="237"/>
      <c r="AG296" s="237"/>
      <c r="AH296" s="237"/>
      <c r="AI296" s="237"/>
    </row>
    <row r="297" spans="1:35" s="234" customFormat="1" hidden="1" x14ac:dyDescent="0.2">
      <c r="A297" s="506"/>
      <c r="B297" s="507"/>
      <c r="C297" s="507"/>
      <c r="D297" s="507"/>
      <c r="E297" s="850" t="s">
        <v>315</v>
      </c>
      <c r="F297" s="687" t="s">
        <v>110</v>
      </c>
      <c r="G297" s="851" t="s">
        <v>182</v>
      </c>
      <c r="H297" s="479">
        <f t="shared" si="49"/>
        <v>0</v>
      </c>
      <c r="I297" s="479">
        <f t="shared" si="49"/>
        <v>1571</v>
      </c>
      <c r="J297" s="418">
        <f t="shared" si="49"/>
        <v>950</v>
      </c>
      <c r="K297" s="418">
        <f t="shared" si="49"/>
        <v>1571</v>
      </c>
      <c r="L297" s="418">
        <f t="shared" si="49"/>
        <v>1595200</v>
      </c>
      <c r="M297" s="418">
        <f t="shared" si="49"/>
        <v>1</v>
      </c>
      <c r="N297" s="418">
        <f t="shared" si="49"/>
        <v>1500</v>
      </c>
      <c r="O297" s="418">
        <f t="shared" si="49"/>
        <v>1500</v>
      </c>
      <c r="P297" s="418">
        <f t="shared" si="49"/>
        <v>1500</v>
      </c>
      <c r="Q297" s="418">
        <f t="shared" si="49"/>
        <v>1571</v>
      </c>
      <c r="R297" s="418">
        <f t="shared" si="49"/>
        <v>500</v>
      </c>
      <c r="S297" s="418">
        <f t="shared" si="49"/>
        <v>400</v>
      </c>
      <c r="T297" s="418">
        <f t="shared" si="49"/>
        <v>400</v>
      </c>
      <c r="U297" s="418">
        <f t="shared" si="49"/>
        <v>271</v>
      </c>
      <c r="V297" s="418">
        <f t="shared" si="49"/>
        <v>80</v>
      </c>
      <c r="W297" s="418">
        <f t="shared" si="49"/>
        <v>91</v>
      </c>
      <c r="X297" s="418">
        <f t="shared" si="49"/>
        <v>171</v>
      </c>
      <c r="Y297" s="418">
        <f t="shared" si="49"/>
        <v>-350</v>
      </c>
      <c r="Z297" s="356">
        <f t="shared" si="49"/>
        <v>0</v>
      </c>
      <c r="AA297" s="356">
        <f t="shared" si="49"/>
        <v>0</v>
      </c>
      <c r="AB297" s="356">
        <f t="shared" si="49"/>
        <v>0</v>
      </c>
      <c r="AC297" s="356">
        <f t="shared" si="49"/>
        <v>-350</v>
      </c>
      <c r="AD297" s="644"/>
      <c r="AF297" s="237"/>
      <c r="AG297" s="237"/>
      <c r="AH297" s="237"/>
      <c r="AI297" s="237"/>
    </row>
    <row r="298" spans="1:35" s="234" customFormat="1" hidden="1" x14ac:dyDescent="0.2">
      <c r="A298" s="506"/>
      <c r="B298" s="507"/>
      <c r="C298" s="507"/>
      <c r="D298" s="507"/>
      <c r="E298" s="850"/>
      <c r="F298" s="687" t="s">
        <v>111</v>
      </c>
      <c r="G298" s="851"/>
      <c r="H298" s="479">
        <f t="shared" si="49"/>
        <v>0</v>
      </c>
      <c r="I298" s="479">
        <f t="shared" si="49"/>
        <v>1571</v>
      </c>
      <c r="J298" s="418">
        <f t="shared" si="49"/>
        <v>950</v>
      </c>
      <c r="K298" s="418">
        <f t="shared" si="49"/>
        <v>1571</v>
      </c>
      <c r="L298" s="418">
        <f t="shared" si="49"/>
        <v>1595200</v>
      </c>
      <c r="M298" s="418">
        <f t="shared" si="49"/>
        <v>1</v>
      </c>
      <c r="N298" s="418">
        <f t="shared" si="49"/>
        <v>1500</v>
      </c>
      <c r="O298" s="418">
        <f t="shared" si="49"/>
        <v>1500</v>
      </c>
      <c r="P298" s="418">
        <f t="shared" si="49"/>
        <v>1500</v>
      </c>
      <c r="Q298" s="418">
        <f t="shared" si="49"/>
        <v>1571</v>
      </c>
      <c r="R298" s="418">
        <f t="shared" si="49"/>
        <v>500</v>
      </c>
      <c r="S298" s="418">
        <f t="shared" si="49"/>
        <v>400</v>
      </c>
      <c r="T298" s="418">
        <f t="shared" si="49"/>
        <v>400</v>
      </c>
      <c r="U298" s="418">
        <f t="shared" ref="U298:AC298" si="50">U576</f>
        <v>271</v>
      </c>
      <c r="V298" s="418">
        <f t="shared" si="50"/>
        <v>80</v>
      </c>
      <c r="W298" s="418">
        <f t="shared" si="50"/>
        <v>91</v>
      </c>
      <c r="X298" s="418">
        <f t="shared" si="50"/>
        <v>171</v>
      </c>
      <c r="Y298" s="418">
        <f t="shared" si="50"/>
        <v>-350</v>
      </c>
      <c r="Z298" s="356">
        <f t="shared" si="50"/>
        <v>0</v>
      </c>
      <c r="AA298" s="356">
        <f t="shared" si="50"/>
        <v>0</v>
      </c>
      <c r="AB298" s="356">
        <f t="shared" si="50"/>
        <v>0</v>
      </c>
      <c r="AC298" s="356">
        <f t="shared" si="50"/>
        <v>-350</v>
      </c>
      <c r="AD298" s="644"/>
      <c r="AF298" s="237"/>
      <c r="AG298" s="237"/>
      <c r="AH298" s="237"/>
      <c r="AI298" s="237"/>
    </row>
    <row r="299" spans="1:35" s="234" customFormat="1" hidden="1" x14ac:dyDescent="0.2">
      <c r="A299" s="506"/>
      <c r="B299" s="507"/>
      <c r="C299" s="507"/>
      <c r="D299" s="507"/>
      <c r="E299" s="686"/>
      <c r="F299" s="539"/>
      <c r="G299" s="510"/>
      <c r="H299" s="540"/>
      <c r="I299" s="540"/>
      <c r="J299" s="698"/>
      <c r="K299" s="418"/>
      <c r="L299" s="418"/>
      <c r="M299" s="418"/>
      <c r="N299" s="418"/>
      <c r="O299" s="418"/>
      <c r="P299" s="418"/>
      <c r="Q299" s="418"/>
      <c r="R299" s="418"/>
      <c r="S299" s="418"/>
      <c r="T299" s="418"/>
      <c r="U299" s="418"/>
      <c r="V299" s="418"/>
      <c r="W299" s="418"/>
      <c r="X299" s="418"/>
      <c r="Y299" s="418"/>
      <c r="Z299" s="356"/>
      <c r="AA299" s="356"/>
      <c r="AB299" s="356"/>
      <c r="AC299" s="356"/>
      <c r="AD299" s="644"/>
      <c r="AF299" s="237"/>
      <c r="AG299" s="237"/>
      <c r="AH299" s="237"/>
      <c r="AI299" s="237"/>
    </row>
    <row r="300" spans="1:35" s="242" customFormat="1" ht="15" hidden="1" x14ac:dyDescent="0.25">
      <c r="A300" s="511"/>
      <c r="B300" s="464"/>
      <c r="C300" s="464"/>
      <c r="D300" s="464"/>
      <c r="E300" s="689" t="s">
        <v>724</v>
      </c>
      <c r="F300" s="539" t="s">
        <v>110</v>
      </c>
      <c r="G300" s="513" t="s">
        <v>725</v>
      </c>
      <c r="H300" s="540"/>
      <c r="I300" s="540"/>
      <c r="J300" s="698"/>
      <c r="K300" s="418"/>
      <c r="L300" s="418"/>
      <c r="M300" s="418"/>
      <c r="N300" s="418"/>
      <c r="O300" s="418"/>
      <c r="P300" s="418"/>
      <c r="Q300" s="418"/>
      <c r="R300" s="418"/>
      <c r="S300" s="418"/>
      <c r="T300" s="418"/>
      <c r="U300" s="418"/>
      <c r="V300" s="418"/>
      <c r="W300" s="418"/>
      <c r="X300" s="418"/>
      <c r="Y300" s="418"/>
      <c r="Z300" s="356"/>
      <c r="AA300" s="356"/>
      <c r="AB300" s="356"/>
      <c r="AC300" s="356"/>
      <c r="AD300" s="633"/>
      <c r="AF300" s="172"/>
      <c r="AG300" s="172"/>
      <c r="AH300" s="172"/>
      <c r="AI300" s="172"/>
    </row>
    <row r="301" spans="1:35" s="242" customFormat="1" ht="15" hidden="1" x14ac:dyDescent="0.25">
      <c r="A301" s="511"/>
      <c r="B301" s="464"/>
      <c r="C301" s="464"/>
      <c r="D301" s="464"/>
      <c r="E301" s="689"/>
      <c r="F301" s="539" t="s">
        <v>111</v>
      </c>
      <c r="G301" s="513"/>
      <c r="H301" s="540"/>
      <c r="I301" s="540"/>
      <c r="J301" s="698"/>
      <c r="K301" s="418"/>
      <c r="L301" s="418"/>
      <c r="M301" s="418"/>
      <c r="N301" s="418"/>
      <c r="O301" s="418"/>
      <c r="P301" s="418"/>
      <c r="Q301" s="418"/>
      <c r="R301" s="418"/>
      <c r="S301" s="418"/>
      <c r="T301" s="418"/>
      <c r="U301" s="418"/>
      <c r="V301" s="418"/>
      <c r="W301" s="418"/>
      <c r="X301" s="418"/>
      <c r="Y301" s="418"/>
      <c r="Z301" s="356"/>
      <c r="AA301" s="356"/>
      <c r="AB301" s="356"/>
      <c r="AC301" s="356"/>
      <c r="AD301" s="633"/>
      <c r="AF301" s="172"/>
      <c r="AG301" s="172"/>
      <c r="AH301" s="172"/>
      <c r="AI301" s="172"/>
    </row>
    <row r="302" spans="1:35" hidden="1" x14ac:dyDescent="0.2">
      <c r="A302" s="501"/>
      <c r="B302" s="451"/>
      <c r="C302" s="451"/>
      <c r="D302" s="451"/>
      <c r="E302" s="441" t="s">
        <v>723</v>
      </c>
      <c r="F302" s="441"/>
      <c r="G302" s="514"/>
      <c r="H302" s="540"/>
      <c r="I302" s="540"/>
      <c r="J302" s="698"/>
      <c r="K302" s="418"/>
      <c r="L302" s="418"/>
      <c r="M302" s="418"/>
      <c r="N302" s="418"/>
      <c r="O302" s="418"/>
      <c r="P302" s="418"/>
      <c r="Q302" s="418"/>
      <c r="R302" s="418"/>
      <c r="S302" s="418"/>
      <c r="T302" s="418"/>
      <c r="U302" s="418"/>
      <c r="V302" s="418"/>
      <c r="W302" s="418"/>
      <c r="X302" s="418"/>
      <c r="Y302" s="418"/>
      <c r="Z302" s="356"/>
      <c r="AA302" s="356"/>
      <c r="AB302" s="356"/>
      <c r="AC302" s="356"/>
    </row>
    <row r="303" spans="1:35" hidden="1" x14ac:dyDescent="0.2">
      <c r="A303" s="501"/>
      <c r="B303" s="451"/>
      <c r="C303" s="451"/>
      <c r="D303" s="451"/>
      <c r="E303" s="441" t="s">
        <v>723</v>
      </c>
      <c r="F303" s="441"/>
      <c r="G303" s="514"/>
      <c r="H303" s="540"/>
      <c r="I303" s="540"/>
      <c r="J303" s="698"/>
      <c r="K303" s="418"/>
      <c r="L303" s="418"/>
      <c r="M303" s="418"/>
      <c r="N303" s="418"/>
      <c r="O303" s="418"/>
      <c r="P303" s="418"/>
      <c r="Q303" s="418"/>
      <c r="R303" s="418"/>
      <c r="S303" s="418"/>
      <c r="T303" s="418"/>
      <c r="U303" s="418"/>
      <c r="V303" s="418"/>
      <c r="W303" s="418"/>
      <c r="X303" s="418"/>
      <c r="Y303" s="418"/>
      <c r="Z303" s="356"/>
      <c r="AA303" s="356"/>
      <c r="AB303" s="356"/>
      <c r="AC303" s="356"/>
    </row>
    <row r="304" spans="1:35" hidden="1" x14ac:dyDescent="0.2">
      <c r="A304" s="501"/>
      <c r="B304" s="451"/>
      <c r="C304" s="451"/>
      <c r="D304" s="451"/>
      <c r="E304" s="441"/>
      <c r="F304" s="441"/>
      <c r="G304" s="514"/>
      <c r="H304" s="540"/>
      <c r="I304" s="540"/>
      <c r="J304" s="698"/>
      <c r="K304" s="418"/>
      <c r="L304" s="418"/>
      <c r="M304" s="418"/>
      <c r="N304" s="418"/>
      <c r="O304" s="418"/>
      <c r="P304" s="418"/>
      <c r="Q304" s="418"/>
      <c r="R304" s="418"/>
      <c r="S304" s="418"/>
      <c r="T304" s="418"/>
      <c r="U304" s="418"/>
      <c r="V304" s="418"/>
      <c r="W304" s="418"/>
      <c r="X304" s="418"/>
      <c r="Y304" s="418"/>
      <c r="Z304" s="356"/>
      <c r="AA304" s="356"/>
      <c r="AB304" s="356"/>
      <c r="AC304" s="356"/>
    </row>
    <row r="305" spans="1:35" hidden="1" x14ac:dyDescent="0.2">
      <c r="A305" s="501"/>
      <c r="B305" s="451"/>
      <c r="C305" s="451"/>
      <c r="D305" s="451"/>
      <c r="E305" s="689" t="s">
        <v>726</v>
      </c>
      <c r="F305" s="539" t="s">
        <v>110</v>
      </c>
      <c r="G305" s="514">
        <v>40</v>
      </c>
      <c r="H305" s="540"/>
      <c r="I305" s="540"/>
      <c r="J305" s="698"/>
      <c r="K305" s="418"/>
      <c r="L305" s="418"/>
      <c r="M305" s="418"/>
      <c r="N305" s="418"/>
      <c r="O305" s="418"/>
      <c r="P305" s="418"/>
      <c r="Q305" s="418"/>
      <c r="R305" s="418"/>
      <c r="S305" s="418"/>
      <c r="T305" s="418"/>
      <c r="U305" s="418"/>
      <c r="V305" s="418"/>
      <c r="W305" s="418"/>
      <c r="X305" s="418"/>
      <c r="Y305" s="418"/>
      <c r="Z305" s="356"/>
      <c r="AA305" s="356"/>
      <c r="AB305" s="356"/>
      <c r="AC305" s="356"/>
    </row>
    <row r="306" spans="1:35" hidden="1" x14ac:dyDescent="0.2">
      <c r="A306" s="501"/>
      <c r="B306" s="451"/>
      <c r="C306" s="451"/>
      <c r="D306" s="451"/>
      <c r="E306" s="689"/>
      <c r="F306" s="539" t="s">
        <v>111</v>
      </c>
      <c r="G306" s="514"/>
      <c r="H306" s="540"/>
      <c r="I306" s="540"/>
      <c r="J306" s="698"/>
      <c r="K306" s="418"/>
      <c r="L306" s="418"/>
      <c r="M306" s="418"/>
      <c r="N306" s="418"/>
      <c r="O306" s="418"/>
      <c r="P306" s="418"/>
      <c r="Q306" s="418"/>
      <c r="R306" s="418"/>
      <c r="S306" s="418"/>
      <c r="T306" s="418"/>
      <c r="U306" s="418"/>
      <c r="V306" s="418"/>
      <c r="W306" s="418"/>
      <c r="X306" s="418"/>
      <c r="Y306" s="418"/>
      <c r="Z306" s="356"/>
      <c r="AA306" s="356"/>
      <c r="AB306" s="356"/>
      <c r="AC306" s="356"/>
    </row>
    <row r="307" spans="1:35" hidden="1" x14ac:dyDescent="0.2">
      <c r="A307" s="501"/>
      <c r="B307" s="451"/>
      <c r="C307" s="451"/>
      <c r="D307" s="451"/>
      <c r="E307" s="441" t="s">
        <v>727</v>
      </c>
      <c r="F307" s="539" t="s">
        <v>110</v>
      </c>
      <c r="G307" s="515" t="s">
        <v>728</v>
      </c>
      <c r="H307" s="540"/>
      <c r="I307" s="540"/>
      <c r="J307" s="698"/>
      <c r="K307" s="418"/>
      <c r="L307" s="418"/>
      <c r="M307" s="418"/>
      <c r="N307" s="418"/>
      <c r="O307" s="418"/>
      <c r="P307" s="418"/>
      <c r="Q307" s="418"/>
      <c r="R307" s="418"/>
      <c r="S307" s="418"/>
      <c r="T307" s="418"/>
      <c r="U307" s="418"/>
      <c r="V307" s="418"/>
      <c r="W307" s="418"/>
      <c r="X307" s="418"/>
      <c r="Y307" s="418"/>
      <c r="Z307" s="356"/>
      <c r="AA307" s="356"/>
      <c r="AB307" s="356"/>
      <c r="AC307" s="356"/>
    </row>
    <row r="308" spans="1:35" hidden="1" x14ac:dyDescent="0.2">
      <c r="A308" s="501"/>
      <c r="B308" s="451"/>
      <c r="C308" s="451"/>
      <c r="D308" s="451"/>
      <c r="E308" s="441"/>
      <c r="F308" s="539" t="s">
        <v>111</v>
      </c>
      <c r="G308" s="515"/>
      <c r="H308" s="540"/>
      <c r="I308" s="540"/>
      <c r="J308" s="698"/>
      <c r="K308" s="418"/>
      <c r="L308" s="418"/>
      <c r="M308" s="418"/>
      <c r="N308" s="418"/>
      <c r="O308" s="418"/>
      <c r="P308" s="418"/>
      <c r="Q308" s="418"/>
      <c r="R308" s="418"/>
      <c r="S308" s="418"/>
      <c r="T308" s="418"/>
      <c r="U308" s="418"/>
      <c r="V308" s="418"/>
      <c r="W308" s="418"/>
      <c r="X308" s="418"/>
      <c r="Y308" s="418"/>
      <c r="Z308" s="356"/>
      <c r="AA308" s="356"/>
      <c r="AB308" s="356"/>
      <c r="AC308" s="356"/>
    </row>
    <row r="309" spans="1:35" hidden="1" x14ac:dyDescent="0.2">
      <c r="A309" s="501"/>
      <c r="B309" s="451"/>
      <c r="C309" s="451"/>
      <c r="D309" s="451"/>
      <c r="E309" s="441" t="s">
        <v>729</v>
      </c>
      <c r="F309" s="539" t="s">
        <v>110</v>
      </c>
      <c r="G309" s="515" t="s">
        <v>730</v>
      </c>
      <c r="H309" s="540"/>
      <c r="I309" s="540"/>
      <c r="J309" s="698"/>
      <c r="K309" s="418"/>
      <c r="L309" s="418"/>
      <c r="M309" s="418"/>
      <c r="N309" s="418"/>
      <c r="O309" s="418"/>
      <c r="P309" s="418"/>
      <c r="Q309" s="418"/>
      <c r="R309" s="418"/>
      <c r="S309" s="418"/>
      <c r="T309" s="418"/>
      <c r="U309" s="418"/>
      <c r="V309" s="418"/>
      <c r="W309" s="418"/>
      <c r="X309" s="418"/>
      <c r="Y309" s="418"/>
      <c r="Z309" s="356"/>
      <c r="AA309" s="356"/>
      <c r="AB309" s="356"/>
      <c r="AC309" s="356"/>
    </row>
    <row r="310" spans="1:35" hidden="1" x14ac:dyDescent="0.2">
      <c r="A310" s="501"/>
      <c r="B310" s="451"/>
      <c r="C310" s="451"/>
      <c r="D310" s="451"/>
      <c r="E310" s="441"/>
      <c r="F310" s="539" t="s">
        <v>111</v>
      </c>
      <c r="G310" s="514"/>
      <c r="H310" s="540"/>
      <c r="I310" s="540"/>
      <c r="J310" s="698"/>
      <c r="K310" s="418"/>
      <c r="L310" s="418"/>
      <c r="M310" s="418"/>
      <c r="N310" s="418"/>
      <c r="O310" s="418"/>
      <c r="P310" s="418"/>
      <c r="Q310" s="418"/>
      <c r="R310" s="418"/>
      <c r="S310" s="418"/>
      <c r="T310" s="418"/>
      <c r="U310" s="418"/>
      <c r="V310" s="418"/>
      <c r="W310" s="418"/>
      <c r="X310" s="418"/>
      <c r="Y310" s="418"/>
      <c r="Z310" s="356"/>
      <c r="AA310" s="356"/>
      <c r="AB310" s="356"/>
      <c r="AC310" s="356"/>
    </row>
    <row r="311" spans="1:35" hidden="1" x14ac:dyDescent="0.2">
      <c r="A311" s="501"/>
      <c r="B311" s="451"/>
      <c r="C311" s="451"/>
      <c r="D311" s="451"/>
      <c r="E311" s="441" t="s">
        <v>723</v>
      </c>
      <c r="F311" s="441"/>
      <c r="G311" s="514"/>
      <c r="H311" s="540"/>
      <c r="I311" s="540"/>
      <c r="J311" s="698"/>
      <c r="K311" s="418"/>
      <c r="L311" s="418"/>
      <c r="M311" s="418"/>
      <c r="N311" s="418"/>
      <c r="O311" s="418"/>
      <c r="P311" s="418"/>
      <c r="Q311" s="418"/>
      <c r="R311" s="418"/>
      <c r="S311" s="418"/>
      <c r="T311" s="418"/>
      <c r="U311" s="418"/>
      <c r="V311" s="418"/>
      <c r="W311" s="418"/>
      <c r="X311" s="418"/>
      <c r="Y311" s="418"/>
      <c r="Z311" s="356"/>
      <c r="AA311" s="356"/>
      <c r="AB311" s="356"/>
      <c r="AC311" s="356"/>
    </row>
    <row r="312" spans="1:35" hidden="1" x14ac:dyDescent="0.2">
      <c r="A312" s="501"/>
      <c r="B312" s="451"/>
      <c r="C312" s="451"/>
      <c r="D312" s="451"/>
      <c r="E312" s="441" t="s">
        <v>723</v>
      </c>
      <c r="F312" s="441"/>
      <c r="G312" s="514"/>
      <c r="H312" s="540"/>
      <c r="I312" s="540"/>
      <c r="J312" s="698"/>
      <c r="K312" s="418"/>
      <c r="L312" s="418"/>
      <c r="M312" s="418"/>
      <c r="N312" s="418"/>
      <c r="O312" s="418"/>
      <c r="P312" s="418"/>
      <c r="Q312" s="418"/>
      <c r="R312" s="418"/>
      <c r="S312" s="418"/>
      <c r="T312" s="418"/>
      <c r="U312" s="418"/>
      <c r="V312" s="418"/>
      <c r="W312" s="418"/>
      <c r="X312" s="418"/>
      <c r="Y312" s="418"/>
      <c r="Z312" s="356"/>
      <c r="AA312" s="356"/>
      <c r="AB312" s="356"/>
      <c r="AC312" s="356"/>
    </row>
    <row r="313" spans="1:35" s="242" customFormat="1" ht="39" hidden="1" x14ac:dyDescent="0.25">
      <c r="A313" s="511"/>
      <c r="B313" s="464"/>
      <c r="C313" s="464"/>
      <c r="D313" s="464"/>
      <c r="E313" s="689" t="s">
        <v>731</v>
      </c>
      <c r="F313" s="539" t="s">
        <v>110</v>
      </c>
      <c r="G313" s="513" t="s">
        <v>732</v>
      </c>
      <c r="H313" s="540"/>
      <c r="I313" s="540"/>
      <c r="J313" s="698"/>
      <c r="K313" s="418"/>
      <c r="L313" s="418"/>
      <c r="M313" s="418"/>
      <c r="N313" s="418"/>
      <c r="O313" s="418"/>
      <c r="P313" s="418"/>
      <c r="Q313" s="418"/>
      <c r="R313" s="418"/>
      <c r="S313" s="418"/>
      <c r="T313" s="418"/>
      <c r="U313" s="418"/>
      <c r="V313" s="418"/>
      <c r="W313" s="418"/>
      <c r="X313" s="418"/>
      <c r="Y313" s="418"/>
      <c r="Z313" s="356"/>
      <c r="AA313" s="356"/>
      <c r="AB313" s="356"/>
      <c r="AC313" s="356"/>
      <c r="AD313" s="633"/>
      <c r="AF313" s="172"/>
      <c r="AG313" s="172"/>
      <c r="AH313" s="172"/>
      <c r="AI313" s="172"/>
    </row>
    <row r="314" spans="1:35" s="242" customFormat="1" ht="15" hidden="1" x14ac:dyDescent="0.25">
      <c r="A314" s="511"/>
      <c r="B314" s="464"/>
      <c r="C314" s="464"/>
      <c r="D314" s="464"/>
      <c r="E314" s="689"/>
      <c r="F314" s="539" t="s">
        <v>111</v>
      </c>
      <c r="G314" s="513"/>
      <c r="H314" s="540"/>
      <c r="I314" s="540"/>
      <c r="J314" s="698"/>
      <c r="K314" s="418"/>
      <c r="L314" s="418"/>
      <c r="M314" s="418"/>
      <c r="N314" s="418"/>
      <c r="O314" s="418"/>
      <c r="P314" s="418"/>
      <c r="Q314" s="418"/>
      <c r="R314" s="418"/>
      <c r="S314" s="418"/>
      <c r="T314" s="418"/>
      <c r="U314" s="418"/>
      <c r="V314" s="418"/>
      <c r="W314" s="418"/>
      <c r="X314" s="418"/>
      <c r="Y314" s="418"/>
      <c r="Z314" s="356"/>
      <c r="AA314" s="356"/>
      <c r="AB314" s="356"/>
      <c r="AC314" s="356"/>
      <c r="AD314" s="633"/>
      <c r="AF314" s="172"/>
      <c r="AG314" s="172"/>
      <c r="AH314" s="172"/>
      <c r="AI314" s="172"/>
    </row>
    <row r="315" spans="1:35" s="234" customFormat="1" hidden="1" x14ac:dyDescent="0.2">
      <c r="A315" s="506"/>
      <c r="B315" s="507"/>
      <c r="C315" s="507"/>
      <c r="D315" s="507"/>
      <c r="E315" s="686" t="s">
        <v>733</v>
      </c>
      <c r="F315" s="539" t="s">
        <v>110</v>
      </c>
      <c r="G315" s="510" t="s">
        <v>734</v>
      </c>
      <c r="H315" s="540"/>
      <c r="I315" s="540"/>
      <c r="J315" s="698"/>
      <c r="K315" s="418"/>
      <c r="L315" s="418"/>
      <c r="M315" s="418"/>
      <c r="N315" s="418"/>
      <c r="O315" s="418"/>
      <c r="P315" s="418"/>
      <c r="Q315" s="418"/>
      <c r="R315" s="418"/>
      <c r="S315" s="418"/>
      <c r="T315" s="418"/>
      <c r="U315" s="418"/>
      <c r="V315" s="418"/>
      <c r="W315" s="418"/>
      <c r="X315" s="418"/>
      <c r="Y315" s="418"/>
      <c r="Z315" s="356"/>
      <c r="AA315" s="356"/>
      <c r="AB315" s="356"/>
      <c r="AC315" s="356"/>
      <c r="AD315" s="644"/>
      <c r="AF315" s="237"/>
      <c r="AG315" s="237"/>
      <c r="AH315" s="237"/>
      <c r="AI315" s="237"/>
    </row>
    <row r="316" spans="1:35" s="234" customFormat="1" hidden="1" x14ac:dyDescent="0.2">
      <c r="A316" s="506"/>
      <c r="B316" s="507"/>
      <c r="C316" s="507"/>
      <c r="D316" s="507"/>
      <c r="E316" s="686"/>
      <c r="F316" s="539" t="s">
        <v>111</v>
      </c>
      <c r="G316" s="510"/>
      <c r="H316" s="540"/>
      <c r="I316" s="540"/>
      <c r="J316" s="698"/>
      <c r="K316" s="418"/>
      <c r="L316" s="418"/>
      <c r="M316" s="418"/>
      <c r="N316" s="418"/>
      <c r="O316" s="418"/>
      <c r="P316" s="418"/>
      <c r="Q316" s="418"/>
      <c r="R316" s="418"/>
      <c r="S316" s="418"/>
      <c r="T316" s="418"/>
      <c r="U316" s="418"/>
      <c r="V316" s="418"/>
      <c r="W316" s="418"/>
      <c r="X316" s="418"/>
      <c r="Y316" s="418"/>
      <c r="Z316" s="356"/>
      <c r="AA316" s="356"/>
      <c r="AB316" s="356"/>
      <c r="AC316" s="356"/>
      <c r="AD316" s="644"/>
      <c r="AF316" s="237"/>
      <c r="AG316" s="237"/>
      <c r="AH316" s="237"/>
      <c r="AI316" s="237"/>
    </row>
    <row r="317" spans="1:35" hidden="1" x14ac:dyDescent="0.2">
      <c r="A317" s="501"/>
      <c r="B317" s="451"/>
      <c r="C317" s="451"/>
      <c r="D317" s="451"/>
      <c r="E317" s="441" t="s">
        <v>723</v>
      </c>
      <c r="F317" s="441"/>
      <c r="G317" s="514"/>
      <c r="H317" s="540"/>
      <c r="I317" s="540"/>
      <c r="J317" s="698"/>
      <c r="K317" s="418"/>
      <c r="L317" s="418"/>
      <c r="M317" s="418"/>
      <c r="N317" s="418"/>
      <c r="O317" s="418"/>
      <c r="P317" s="418"/>
      <c r="Q317" s="418"/>
      <c r="R317" s="418"/>
      <c r="S317" s="418"/>
      <c r="T317" s="418"/>
      <c r="U317" s="418"/>
      <c r="V317" s="418"/>
      <c r="W317" s="418"/>
      <c r="X317" s="418"/>
      <c r="Y317" s="418"/>
      <c r="Z317" s="356"/>
      <c r="AA317" s="356"/>
      <c r="AB317" s="356"/>
      <c r="AC317" s="356"/>
    </row>
    <row r="318" spans="1:35" hidden="1" x14ac:dyDescent="0.2">
      <c r="A318" s="501"/>
      <c r="B318" s="451"/>
      <c r="C318" s="451"/>
      <c r="D318" s="451"/>
      <c r="E318" s="441" t="s">
        <v>723</v>
      </c>
      <c r="F318" s="441"/>
      <c r="G318" s="514"/>
      <c r="H318" s="540"/>
      <c r="I318" s="540"/>
      <c r="J318" s="698"/>
      <c r="K318" s="418"/>
      <c r="L318" s="418"/>
      <c r="M318" s="418"/>
      <c r="N318" s="418"/>
      <c r="O318" s="418"/>
      <c r="P318" s="418"/>
      <c r="Q318" s="418"/>
      <c r="R318" s="418"/>
      <c r="S318" s="418"/>
      <c r="T318" s="418"/>
      <c r="U318" s="418"/>
      <c r="V318" s="418"/>
      <c r="W318" s="418"/>
      <c r="X318" s="418"/>
      <c r="Y318" s="418"/>
      <c r="Z318" s="356"/>
      <c r="AA318" s="356"/>
      <c r="AB318" s="356"/>
      <c r="AC318" s="356"/>
    </row>
    <row r="319" spans="1:35" s="234" customFormat="1" hidden="1" x14ac:dyDescent="0.2">
      <c r="A319" s="506"/>
      <c r="B319" s="507"/>
      <c r="C319" s="507"/>
      <c r="D319" s="507"/>
      <c r="E319" s="686" t="s">
        <v>735</v>
      </c>
      <c r="F319" s="539" t="s">
        <v>110</v>
      </c>
      <c r="G319" s="510" t="s">
        <v>736</v>
      </c>
      <c r="H319" s="540"/>
      <c r="I319" s="540"/>
      <c r="J319" s="698"/>
      <c r="K319" s="418"/>
      <c r="L319" s="418"/>
      <c r="M319" s="418"/>
      <c r="N319" s="418"/>
      <c r="O319" s="418"/>
      <c r="P319" s="418"/>
      <c r="Q319" s="418"/>
      <c r="R319" s="418"/>
      <c r="S319" s="418"/>
      <c r="T319" s="418"/>
      <c r="U319" s="418"/>
      <c r="V319" s="418"/>
      <c r="W319" s="418"/>
      <c r="X319" s="418"/>
      <c r="Y319" s="418"/>
      <c r="Z319" s="356"/>
      <c r="AA319" s="356"/>
      <c r="AB319" s="356"/>
      <c r="AC319" s="356"/>
      <c r="AD319" s="644"/>
      <c r="AF319" s="237"/>
      <c r="AG319" s="237"/>
      <c r="AH319" s="237"/>
      <c r="AI319" s="237"/>
    </row>
    <row r="320" spans="1:35" s="234" customFormat="1" hidden="1" x14ac:dyDescent="0.2">
      <c r="A320" s="506"/>
      <c r="B320" s="507"/>
      <c r="C320" s="507"/>
      <c r="D320" s="507"/>
      <c r="E320" s="686"/>
      <c r="F320" s="539" t="s">
        <v>111</v>
      </c>
      <c r="G320" s="510"/>
      <c r="H320" s="540"/>
      <c r="I320" s="540"/>
      <c r="J320" s="698"/>
      <c r="K320" s="418"/>
      <c r="L320" s="418"/>
      <c r="M320" s="418"/>
      <c r="N320" s="418"/>
      <c r="O320" s="418"/>
      <c r="P320" s="418"/>
      <c r="Q320" s="418"/>
      <c r="R320" s="418"/>
      <c r="S320" s="418"/>
      <c r="T320" s="418"/>
      <c r="U320" s="418"/>
      <c r="V320" s="418"/>
      <c r="W320" s="418"/>
      <c r="X320" s="418"/>
      <c r="Y320" s="418"/>
      <c r="Z320" s="356"/>
      <c r="AA320" s="356"/>
      <c r="AB320" s="356"/>
      <c r="AC320" s="356"/>
      <c r="AD320" s="644"/>
      <c r="AF320" s="237"/>
      <c r="AG320" s="237"/>
      <c r="AH320" s="237"/>
      <c r="AI320" s="237"/>
    </row>
    <row r="321" spans="1:35" hidden="1" x14ac:dyDescent="0.2">
      <c r="A321" s="501"/>
      <c r="B321" s="451"/>
      <c r="C321" s="451"/>
      <c r="D321" s="451"/>
      <c r="E321" s="441" t="s">
        <v>723</v>
      </c>
      <c r="F321" s="441"/>
      <c r="G321" s="514"/>
      <c r="H321" s="540"/>
      <c r="I321" s="540"/>
      <c r="J321" s="698"/>
      <c r="K321" s="418"/>
      <c r="L321" s="418"/>
      <c r="M321" s="418"/>
      <c r="N321" s="418"/>
      <c r="O321" s="418"/>
      <c r="P321" s="418"/>
      <c r="Q321" s="418"/>
      <c r="R321" s="418"/>
      <c r="S321" s="418"/>
      <c r="T321" s="418"/>
      <c r="U321" s="418"/>
      <c r="V321" s="418"/>
      <c r="W321" s="418"/>
      <c r="X321" s="418"/>
      <c r="Y321" s="418"/>
      <c r="Z321" s="356"/>
      <c r="AA321" s="356"/>
      <c r="AB321" s="356"/>
      <c r="AC321" s="356"/>
    </row>
    <row r="322" spans="1:35" hidden="1" x14ac:dyDescent="0.2">
      <c r="A322" s="501"/>
      <c r="B322" s="451"/>
      <c r="C322" s="451"/>
      <c r="D322" s="451"/>
      <c r="E322" s="441" t="s">
        <v>723</v>
      </c>
      <c r="F322" s="441"/>
      <c r="G322" s="514"/>
      <c r="H322" s="540"/>
      <c r="I322" s="540"/>
      <c r="J322" s="698"/>
      <c r="K322" s="418"/>
      <c r="L322" s="418"/>
      <c r="M322" s="418"/>
      <c r="N322" s="418"/>
      <c r="O322" s="418"/>
      <c r="P322" s="418"/>
      <c r="Q322" s="418"/>
      <c r="R322" s="418"/>
      <c r="S322" s="418"/>
      <c r="T322" s="418"/>
      <c r="U322" s="418"/>
      <c r="V322" s="418"/>
      <c r="W322" s="418"/>
      <c r="X322" s="418"/>
      <c r="Y322" s="418"/>
      <c r="Z322" s="356"/>
      <c r="AA322" s="356"/>
      <c r="AB322" s="356"/>
      <c r="AC322" s="356"/>
    </row>
    <row r="323" spans="1:35" s="242" customFormat="1" ht="15" hidden="1" x14ac:dyDescent="0.25">
      <c r="A323" s="511"/>
      <c r="B323" s="464"/>
      <c r="C323" s="464"/>
      <c r="D323" s="464"/>
      <c r="E323" s="690" t="s">
        <v>737</v>
      </c>
      <c r="F323" s="539" t="s">
        <v>110</v>
      </c>
      <c r="G323" s="513" t="s">
        <v>738</v>
      </c>
      <c r="H323" s="540"/>
      <c r="I323" s="540"/>
      <c r="J323" s="698"/>
      <c r="K323" s="418"/>
      <c r="L323" s="418"/>
      <c r="M323" s="418"/>
      <c r="N323" s="418"/>
      <c r="O323" s="418"/>
      <c r="P323" s="418"/>
      <c r="Q323" s="418"/>
      <c r="R323" s="418"/>
      <c r="S323" s="418"/>
      <c r="T323" s="418"/>
      <c r="U323" s="418"/>
      <c r="V323" s="418"/>
      <c r="W323" s="418"/>
      <c r="X323" s="418"/>
      <c r="Y323" s="418"/>
      <c r="Z323" s="356"/>
      <c r="AA323" s="356"/>
      <c r="AB323" s="356"/>
      <c r="AC323" s="356"/>
      <c r="AD323" s="633"/>
      <c r="AF323" s="172"/>
      <c r="AG323" s="172"/>
      <c r="AH323" s="172"/>
      <c r="AI323" s="172"/>
    </row>
    <row r="324" spans="1:35" s="242" customFormat="1" ht="15" hidden="1" x14ac:dyDescent="0.25">
      <c r="A324" s="511"/>
      <c r="B324" s="464"/>
      <c r="C324" s="464"/>
      <c r="D324" s="464"/>
      <c r="E324" s="690"/>
      <c r="F324" s="539" t="s">
        <v>111</v>
      </c>
      <c r="G324" s="513"/>
      <c r="H324" s="540"/>
      <c r="I324" s="540"/>
      <c r="J324" s="698"/>
      <c r="K324" s="418"/>
      <c r="L324" s="418"/>
      <c r="M324" s="418"/>
      <c r="N324" s="418"/>
      <c r="O324" s="418"/>
      <c r="P324" s="418"/>
      <c r="Q324" s="418"/>
      <c r="R324" s="418"/>
      <c r="S324" s="418"/>
      <c r="T324" s="418"/>
      <c r="U324" s="418"/>
      <c r="V324" s="418"/>
      <c r="W324" s="418"/>
      <c r="X324" s="418"/>
      <c r="Y324" s="418"/>
      <c r="Z324" s="356"/>
      <c r="AA324" s="356"/>
      <c r="AB324" s="356"/>
      <c r="AC324" s="356"/>
      <c r="AD324" s="633"/>
      <c r="AF324" s="172"/>
      <c r="AG324" s="172"/>
      <c r="AH324" s="172"/>
      <c r="AI324" s="172"/>
    </row>
    <row r="325" spans="1:35" s="234" customFormat="1" hidden="1" x14ac:dyDescent="0.2">
      <c r="A325" s="506"/>
      <c r="B325" s="507"/>
      <c r="C325" s="507"/>
      <c r="D325" s="507"/>
      <c r="E325" s="691" t="s">
        <v>739</v>
      </c>
      <c r="F325" s="539" t="s">
        <v>110</v>
      </c>
      <c r="G325" s="510" t="s">
        <v>740</v>
      </c>
      <c r="H325" s="540"/>
      <c r="I325" s="540"/>
      <c r="J325" s="698"/>
      <c r="K325" s="418"/>
      <c r="L325" s="418"/>
      <c r="M325" s="418"/>
      <c r="N325" s="418"/>
      <c r="O325" s="418"/>
      <c r="P325" s="418"/>
      <c r="Q325" s="418"/>
      <c r="R325" s="418"/>
      <c r="S325" s="418"/>
      <c r="T325" s="418"/>
      <c r="U325" s="418"/>
      <c r="V325" s="418"/>
      <c r="W325" s="418"/>
      <c r="X325" s="418"/>
      <c r="Y325" s="418"/>
      <c r="Z325" s="356"/>
      <c r="AA325" s="356"/>
      <c r="AB325" s="356"/>
      <c r="AC325" s="356"/>
      <c r="AD325" s="644"/>
      <c r="AF325" s="237"/>
      <c r="AG325" s="237"/>
      <c r="AH325" s="237"/>
      <c r="AI325" s="237"/>
    </row>
    <row r="326" spans="1:35" s="234" customFormat="1" hidden="1" x14ac:dyDescent="0.2">
      <c r="A326" s="506"/>
      <c r="B326" s="507"/>
      <c r="C326" s="507"/>
      <c r="D326" s="507"/>
      <c r="E326" s="691"/>
      <c r="F326" s="539" t="s">
        <v>111</v>
      </c>
      <c r="G326" s="510"/>
      <c r="H326" s="540"/>
      <c r="I326" s="540"/>
      <c r="J326" s="698"/>
      <c r="K326" s="418"/>
      <c r="L326" s="418"/>
      <c r="M326" s="418"/>
      <c r="N326" s="418"/>
      <c r="O326" s="418"/>
      <c r="P326" s="418"/>
      <c r="Q326" s="418"/>
      <c r="R326" s="418"/>
      <c r="S326" s="418"/>
      <c r="T326" s="418"/>
      <c r="U326" s="418"/>
      <c r="V326" s="418"/>
      <c r="W326" s="418"/>
      <c r="X326" s="418"/>
      <c r="Y326" s="418"/>
      <c r="Z326" s="356"/>
      <c r="AA326" s="356"/>
      <c r="AB326" s="356"/>
      <c r="AC326" s="356"/>
      <c r="AD326" s="644"/>
      <c r="AF326" s="237"/>
      <c r="AG326" s="237"/>
      <c r="AH326" s="237"/>
      <c r="AI326" s="237"/>
    </row>
    <row r="327" spans="1:35" hidden="1" x14ac:dyDescent="0.2">
      <c r="A327" s="501"/>
      <c r="B327" s="451"/>
      <c r="C327" s="451"/>
      <c r="D327" s="451"/>
      <c r="E327" s="441" t="s">
        <v>723</v>
      </c>
      <c r="F327" s="441"/>
      <c r="G327" s="514"/>
      <c r="H327" s="540"/>
      <c r="I327" s="540"/>
      <c r="J327" s="698"/>
      <c r="K327" s="418"/>
      <c r="L327" s="418"/>
      <c r="M327" s="418"/>
      <c r="N327" s="418"/>
      <c r="O327" s="418"/>
      <c r="P327" s="418"/>
      <c r="Q327" s="418"/>
      <c r="R327" s="418"/>
      <c r="S327" s="418"/>
      <c r="T327" s="418"/>
      <c r="U327" s="418"/>
      <c r="V327" s="418"/>
      <c r="W327" s="418"/>
      <c r="X327" s="418"/>
      <c r="Y327" s="418"/>
      <c r="Z327" s="356"/>
      <c r="AA327" s="356"/>
      <c r="AB327" s="356"/>
      <c r="AC327" s="356"/>
    </row>
    <row r="328" spans="1:35" hidden="1" x14ac:dyDescent="0.2">
      <c r="A328" s="501"/>
      <c r="B328" s="451"/>
      <c r="C328" s="451"/>
      <c r="D328" s="451"/>
      <c r="E328" s="441" t="s">
        <v>723</v>
      </c>
      <c r="F328" s="441"/>
      <c r="G328" s="514"/>
      <c r="H328" s="540"/>
      <c r="I328" s="540"/>
      <c r="J328" s="698"/>
      <c r="K328" s="418"/>
      <c r="L328" s="418"/>
      <c r="M328" s="418"/>
      <c r="N328" s="418"/>
      <c r="O328" s="418"/>
      <c r="P328" s="418"/>
      <c r="Q328" s="418"/>
      <c r="R328" s="418"/>
      <c r="S328" s="418"/>
      <c r="T328" s="418"/>
      <c r="U328" s="418"/>
      <c r="V328" s="418"/>
      <c r="W328" s="418"/>
      <c r="X328" s="418"/>
      <c r="Y328" s="418"/>
      <c r="Z328" s="356"/>
      <c r="AA328" s="356"/>
      <c r="AB328" s="356"/>
      <c r="AC328" s="356"/>
    </row>
    <row r="329" spans="1:35" s="248" customFormat="1" ht="38.25" hidden="1" x14ac:dyDescent="0.2">
      <c r="A329" s="524"/>
      <c r="B329" s="525"/>
      <c r="C329" s="525"/>
      <c r="D329" s="525"/>
      <c r="E329" s="692" t="s">
        <v>741</v>
      </c>
      <c r="F329" s="539" t="s">
        <v>110</v>
      </c>
      <c r="G329" s="519" t="s">
        <v>742</v>
      </c>
      <c r="H329" s="540"/>
      <c r="I329" s="540"/>
      <c r="J329" s="698"/>
      <c r="K329" s="418"/>
      <c r="L329" s="418"/>
      <c r="M329" s="418"/>
      <c r="N329" s="418"/>
      <c r="O329" s="418"/>
      <c r="P329" s="418"/>
      <c r="Q329" s="418"/>
      <c r="R329" s="418"/>
      <c r="S329" s="418"/>
      <c r="T329" s="418"/>
      <c r="U329" s="418"/>
      <c r="V329" s="418"/>
      <c r="W329" s="418"/>
      <c r="X329" s="418"/>
      <c r="Y329" s="418"/>
      <c r="Z329" s="356"/>
      <c r="AA329" s="356"/>
      <c r="AB329" s="356"/>
      <c r="AC329" s="356"/>
      <c r="AD329" s="646"/>
      <c r="AF329" s="246"/>
      <c r="AG329" s="246"/>
      <c r="AH329" s="246"/>
      <c r="AI329" s="246"/>
    </row>
    <row r="330" spans="1:35" s="248" customFormat="1" hidden="1" x14ac:dyDescent="0.2">
      <c r="A330" s="524"/>
      <c r="B330" s="525"/>
      <c r="C330" s="525"/>
      <c r="D330" s="525"/>
      <c r="E330" s="692"/>
      <c r="F330" s="539" t="s">
        <v>111</v>
      </c>
      <c r="G330" s="519"/>
      <c r="H330" s="540"/>
      <c r="I330" s="540"/>
      <c r="J330" s="698"/>
      <c r="K330" s="418"/>
      <c r="L330" s="418"/>
      <c r="M330" s="418"/>
      <c r="N330" s="418"/>
      <c r="O330" s="418"/>
      <c r="P330" s="418"/>
      <c r="Q330" s="418"/>
      <c r="R330" s="418"/>
      <c r="S330" s="418"/>
      <c r="T330" s="418"/>
      <c r="U330" s="418"/>
      <c r="V330" s="418"/>
      <c r="W330" s="418"/>
      <c r="X330" s="418"/>
      <c r="Y330" s="418"/>
      <c r="Z330" s="356"/>
      <c r="AA330" s="356"/>
      <c r="AB330" s="356"/>
      <c r="AC330" s="356"/>
      <c r="AD330" s="646"/>
      <c r="AF330" s="246"/>
      <c r="AG330" s="246"/>
      <c r="AH330" s="246"/>
      <c r="AI330" s="246"/>
    </row>
    <row r="331" spans="1:35" hidden="1" x14ac:dyDescent="0.2">
      <c r="A331" s="501"/>
      <c r="B331" s="451"/>
      <c r="C331" s="451"/>
      <c r="D331" s="451"/>
      <c r="E331" s="441" t="s">
        <v>723</v>
      </c>
      <c r="F331" s="441"/>
      <c r="G331" s="514"/>
      <c r="H331" s="540"/>
      <c r="I331" s="540"/>
      <c r="J331" s="698"/>
      <c r="K331" s="418"/>
      <c r="L331" s="418"/>
      <c r="M331" s="418"/>
      <c r="N331" s="418"/>
      <c r="O331" s="418"/>
      <c r="P331" s="418"/>
      <c r="Q331" s="418"/>
      <c r="R331" s="418"/>
      <c r="S331" s="418"/>
      <c r="T331" s="418"/>
      <c r="U331" s="418"/>
      <c r="V331" s="418"/>
      <c r="W331" s="418"/>
      <c r="X331" s="418"/>
      <c r="Y331" s="418"/>
      <c r="Z331" s="356"/>
      <c r="AA331" s="356"/>
      <c r="AB331" s="356"/>
      <c r="AC331" s="356"/>
    </row>
    <row r="332" spans="1:35" hidden="1" x14ac:dyDescent="0.2">
      <c r="A332" s="501"/>
      <c r="B332" s="451"/>
      <c r="C332" s="451"/>
      <c r="D332" s="451"/>
      <c r="E332" s="441" t="s">
        <v>723</v>
      </c>
      <c r="F332" s="441"/>
      <c r="G332" s="514"/>
      <c r="H332" s="540"/>
      <c r="I332" s="540"/>
      <c r="J332" s="698"/>
      <c r="K332" s="418"/>
      <c r="L332" s="418"/>
      <c r="M332" s="418"/>
      <c r="N332" s="418"/>
      <c r="O332" s="418"/>
      <c r="P332" s="418"/>
      <c r="Q332" s="418"/>
      <c r="R332" s="418"/>
      <c r="S332" s="418"/>
      <c r="T332" s="418"/>
      <c r="U332" s="418"/>
      <c r="V332" s="418"/>
      <c r="W332" s="418"/>
      <c r="X332" s="418"/>
      <c r="Y332" s="418"/>
      <c r="Z332" s="356"/>
      <c r="AA332" s="356"/>
      <c r="AB332" s="356"/>
      <c r="AC332" s="356"/>
    </row>
    <row r="333" spans="1:35" hidden="1" x14ac:dyDescent="0.2">
      <c r="A333" s="501"/>
      <c r="B333" s="451"/>
      <c r="C333" s="451"/>
      <c r="D333" s="451"/>
      <c r="E333" s="903" t="s">
        <v>316</v>
      </c>
      <c r="F333" s="687" t="s">
        <v>110</v>
      </c>
      <c r="G333" s="905" t="s">
        <v>183</v>
      </c>
      <c r="H333" s="479">
        <f>H335</f>
        <v>0</v>
      </c>
      <c r="I333" s="479">
        <f t="shared" ref="I333:AC334" si="51">I335</f>
        <v>0</v>
      </c>
      <c r="J333" s="418">
        <f t="shared" si="51"/>
        <v>0</v>
      </c>
      <c r="K333" s="418">
        <f t="shared" si="51"/>
        <v>0</v>
      </c>
      <c r="L333" s="418">
        <f t="shared" si="51"/>
        <v>0</v>
      </c>
      <c r="M333" s="418">
        <f t="shared" si="51"/>
        <v>0</v>
      </c>
      <c r="N333" s="418">
        <f t="shared" si="51"/>
        <v>0</v>
      </c>
      <c r="O333" s="418">
        <f t="shared" si="51"/>
        <v>0</v>
      </c>
      <c r="P333" s="418">
        <f t="shared" si="51"/>
        <v>0</v>
      </c>
      <c r="Q333" s="418">
        <f t="shared" si="51"/>
        <v>0</v>
      </c>
      <c r="R333" s="418">
        <f t="shared" si="51"/>
        <v>0</v>
      </c>
      <c r="S333" s="418">
        <f t="shared" si="51"/>
        <v>0</v>
      </c>
      <c r="T333" s="418">
        <f t="shared" si="51"/>
        <v>0</v>
      </c>
      <c r="U333" s="418">
        <f t="shared" si="51"/>
        <v>0</v>
      </c>
      <c r="V333" s="418">
        <f t="shared" si="51"/>
        <v>0</v>
      </c>
      <c r="W333" s="418">
        <f t="shared" si="51"/>
        <v>0</v>
      </c>
      <c r="X333" s="418">
        <f t="shared" si="51"/>
        <v>0</v>
      </c>
      <c r="Y333" s="418">
        <f t="shared" si="51"/>
        <v>0</v>
      </c>
      <c r="Z333" s="356">
        <f t="shared" si="51"/>
        <v>0</v>
      </c>
      <c r="AA333" s="356">
        <f t="shared" si="51"/>
        <v>0</v>
      </c>
      <c r="AB333" s="356">
        <f t="shared" si="51"/>
        <v>0</v>
      </c>
      <c r="AC333" s="356">
        <f t="shared" si="51"/>
        <v>0</v>
      </c>
    </row>
    <row r="334" spans="1:35" hidden="1" x14ac:dyDescent="0.2">
      <c r="A334" s="501"/>
      <c r="B334" s="451"/>
      <c r="C334" s="451"/>
      <c r="D334" s="451"/>
      <c r="E334" s="903"/>
      <c r="F334" s="687" t="s">
        <v>111</v>
      </c>
      <c r="G334" s="906"/>
      <c r="H334" s="479">
        <f>H336</f>
        <v>0</v>
      </c>
      <c r="I334" s="479">
        <f t="shared" si="51"/>
        <v>0</v>
      </c>
      <c r="J334" s="418">
        <f t="shared" si="51"/>
        <v>0</v>
      </c>
      <c r="K334" s="418">
        <f t="shared" si="51"/>
        <v>0</v>
      </c>
      <c r="L334" s="418">
        <f t="shared" si="51"/>
        <v>0</v>
      </c>
      <c r="M334" s="418">
        <f t="shared" si="51"/>
        <v>0</v>
      </c>
      <c r="N334" s="418">
        <f t="shared" si="51"/>
        <v>0</v>
      </c>
      <c r="O334" s="418">
        <f t="shared" si="51"/>
        <v>0</v>
      </c>
      <c r="P334" s="418">
        <f t="shared" si="51"/>
        <v>0</v>
      </c>
      <c r="Q334" s="418">
        <f t="shared" si="51"/>
        <v>0</v>
      </c>
      <c r="R334" s="418">
        <f t="shared" si="51"/>
        <v>0</v>
      </c>
      <c r="S334" s="418">
        <f t="shared" si="51"/>
        <v>0</v>
      </c>
      <c r="T334" s="418">
        <f t="shared" si="51"/>
        <v>0</v>
      </c>
      <c r="U334" s="418">
        <f t="shared" si="51"/>
        <v>0</v>
      </c>
      <c r="V334" s="418">
        <f t="shared" si="51"/>
        <v>0</v>
      </c>
      <c r="W334" s="418">
        <f t="shared" si="51"/>
        <v>0</v>
      </c>
      <c r="X334" s="418">
        <f t="shared" si="51"/>
        <v>0</v>
      </c>
      <c r="Y334" s="418">
        <f t="shared" si="51"/>
        <v>0</v>
      </c>
      <c r="Z334" s="356">
        <f t="shared" si="51"/>
        <v>0</v>
      </c>
      <c r="AA334" s="356">
        <f t="shared" si="51"/>
        <v>0</v>
      </c>
      <c r="AB334" s="356">
        <f t="shared" si="51"/>
        <v>0</v>
      </c>
      <c r="AC334" s="356">
        <f t="shared" si="51"/>
        <v>0</v>
      </c>
    </row>
    <row r="335" spans="1:35" hidden="1" x14ac:dyDescent="0.2">
      <c r="A335" s="501"/>
      <c r="B335" s="451"/>
      <c r="C335" s="451"/>
      <c r="D335" s="451"/>
      <c r="E335" s="904" t="s">
        <v>317</v>
      </c>
      <c r="F335" s="687" t="s">
        <v>110</v>
      </c>
      <c r="G335" s="905" t="s">
        <v>184</v>
      </c>
      <c r="H335" s="479">
        <f>H337+H339+H341</f>
        <v>0</v>
      </c>
      <c r="I335" s="479">
        <f t="shared" ref="I335:AC336" si="52">I337+I339+I341</f>
        <v>0</v>
      </c>
      <c r="J335" s="418">
        <f t="shared" si="52"/>
        <v>0</v>
      </c>
      <c r="K335" s="418">
        <f t="shared" si="52"/>
        <v>0</v>
      </c>
      <c r="L335" s="418">
        <f t="shared" si="52"/>
        <v>0</v>
      </c>
      <c r="M335" s="418">
        <f t="shared" si="52"/>
        <v>0</v>
      </c>
      <c r="N335" s="418">
        <f t="shared" si="52"/>
        <v>0</v>
      </c>
      <c r="O335" s="418">
        <f t="shared" si="52"/>
        <v>0</v>
      </c>
      <c r="P335" s="418">
        <f t="shared" si="52"/>
        <v>0</v>
      </c>
      <c r="Q335" s="418">
        <f t="shared" si="52"/>
        <v>0</v>
      </c>
      <c r="R335" s="418">
        <f t="shared" si="52"/>
        <v>0</v>
      </c>
      <c r="S335" s="418">
        <f t="shared" si="52"/>
        <v>0</v>
      </c>
      <c r="T335" s="418">
        <f t="shared" si="52"/>
        <v>0</v>
      </c>
      <c r="U335" s="418">
        <f t="shared" si="52"/>
        <v>0</v>
      </c>
      <c r="V335" s="418">
        <f t="shared" si="52"/>
        <v>0</v>
      </c>
      <c r="W335" s="418">
        <f t="shared" si="52"/>
        <v>0</v>
      </c>
      <c r="X335" s="418">
        <f t="shared" si="52"/>
        <v>0</v>
      </c>
      <c r="Y335" s="418">
        <f t="shared" si="52"/>
        <v>0</v>
      </c>
      <c r="Z335" s="356">
        <f t="shared" si="52"/>
        <v>0</v>
      </c>
      <c r="AA335" s="356">
        <f t="shared" si="52"/>
        <v>0</v>
      </c>
      <c r="AB335" s="356">
        <f t="shared" si="52"/>
        <v>0</v>
      </c>
      <c r="AC335" s="356">
        <f t="shared" si="52"/>
        <v>0</v>
      </c>
    </row>
    <row r="336" spans="1:35" hidden="1" x14ac:dyDescent="0.2">
      <c r="A336" s="501"/>
      <c r="B336" s="451"/>
      <c r="C336" s="451"/>
      <c r="D336" s="451"/>
      <c r="E336" s="904"/>
      <c r="F336" s="687" t="s">
        <v>111</v>
      </c>
      <c r="G336" s="906"/>
      <c r="H336" s="479">
        <f>H338+H340+H342</f>
        <v>0</v>
      </c>
      <c r="I336" s="479">
        <f t="shared" si="52"/>
        <v>0</v>
      </c>
      <c r="J336" s="418">
        <f t="shared" si="52"/>
        <v>0</v>
      </c>
      <c r="K336" s="418">
        <f t="shared" si="52"/>
        <v>0</v>
      </c>
      <c r="L336" s="418">
        <f t="shared" si="52"/>
        <v>0</v>
      </c>
      <c r="M336" s="418">
        <f t="shared" si="52"/>
        <v>0</v>
      </c>
      <c r="N336" s="418">
        <f t="shared" si="52"/>
        <v>0</v>
      </c>
      <c r="O336" s="418">
        <f t="shared" si="52"/>
        <v>0</v>
      </c>
      <c r="P336" s="418">
        <f t="shared" si="52"/>
        <v>0</v>
      </c>
      <c r="Q336" s="418">
        <f t="shared" si="52"/>
        <v>0</v>
      </c>
      <c r="R336" s="418">
        <f t="shared" si="52"/>
        <v>0</v>
      </c>
      <c r="S336" s="418">
        <f t="shared" si="52"/>
        <v>0</v>
      </c>
      <c r="T336" s="418">
        <f t="shared" si="52"/>
        <v>0</v>
      </c>
      <c r="U336" s="418">
        <f t="shared" si="52"/>
        <v>0</v>
      </c>
      <c r="V336" s="418">
        <f t="shared" si="52"/>
        <v>0</v>
      </c>
      <c r="W336" s="418">
        <f t="shared" si="52"/>
        <v>0</v>
      </c>
      <c r="X336" s="418">
        <f t="shared" si="52"/>
        <v>0</v>
      </c>
      <c r="Y336" s="418">
        <f t="shared" si="52"/>
        <v>0</v>
      </c>
      <c r="Z336" s="356">
        <f t="shared" si="52"/>
        <v>0</v>
      </c>
      <c r="AA336" s="356">
        <f t="shared" si="52"/>
        <v>0</v>
      </c>
      <c r="AB336" s="356">
        <f t="shared" si="52"/>
        <v>0</v>
      </c>
      <c r="AC336" s="356">
        <f t="shared" si="52"/>
        <v>0</v>
      </c>
    </row>
    <row r="337" spans="1:35" hidden="1" x14ac:dyDescent="0.2">
      <c r="A337" s="501"/>
      <c r="B337" s="451"/>
      <c r="C337" s="451"/>
      <c r="D337" s="451"/>
      <c r="E337" s="850" t="s">
        <v>318</v>
      </c>
      <c r="F337" s="687" t="s">
        <v>110</v>
      </c>
      <c r="G337" s="905" t="s">
        <v>185</v>
      </c>
      <c r="H337" s="479">
        <f t="shared" ref="H337:AC342" si="53">H615</f>
        <v>0</v>
      </c>
      <c r="I337" s="479">
        <f t="shared" si="53"/>
        <v>0</v>
      </c>
      <c r="J337" s="418">
        <f t="shared" si="53"/>
        <v>0</v>
      </c>
      <c r="K337" s="418">
        <f t="shared" si="53"/>
        <v>0</v>
      </c>
      <c r="L337" s="418">
        <f t="shared" si="53"/>
        <v>0</v>
      </c>
      <c r="M337" s="418">
        <f t="shared" si="53"/>
        <v>0</v>
      </c>
      <c r="N337" s="418">
        <f t="shared" si="53"/>
        <v>0</v>
      </c>
      <c r="O337" s="418">
        <f t="shared" si="53"/>
        <v>0</v>
      </c>
      <c r="P337" s="418">
        <f t="shared" si="53"/>
        <v>0</v>
      </c>
      <c r="Q337" s="418">
        <f t="shared" si="53"/>
        <v>0</v>
      </c>
      <c r="R337" s="418">
        <f t="shared" si="53"/>
        <v>0</v>
      </c>
      <c r="S337" s="418">
        <f t="shared" si="53"/>
        <v>0</v>
      </c>
      <c r="T337" s="418">
        <f t="shared" si="53"/>
        <v>0</v>
      </c>
      <c r="U337" s="418">
        <f t="shared" si="53"/>
        <v>0</v>
      </c>
      <c r="V337" s="418">
        <f t="shared" si="53"/>
        <v>0</v>
      </c>
      <c r="W337" s="418">
        <f t="shared" si="53"/>
        <v>0</v>
      </c>
      <c r="X337" s="418">
        <f t="shared" si="53"/>
        <v>0</v>
      </c>
      <c r="Y337" s="418">
        <f t="shared" si="53"/>
        <v>0</v>
      </c>
      <c r="Z337" s="356">
        <f t="shared" si="53"/>
        <v>0</v>
      </c>
      <c r="AA337" s="356">
        <f t="shared" si="53"/>
        <v>0</v>
      </c>
      <c r="AB337" s="356">
        <f t="shared" si="53"/>
        <v>0</v>
      </c>
      <c r="AC337" s="356">
        <f t="shared" si="53"/>
        <v>0</v>
      </c>
      <c r="AF337" s="154"/>
      <c r="AG337" s="154"/>
      <c r="AH337" s="154"/>
      <c r="AI337" s="154"/>
    </row>
    <row r="338" spans="1:35" hidden="1" x14ac:dyDescent="0.2">
      <c r="A338" s="501"/>
      <c r="B338" s="451"/>
      <c r="C338" s="451"/>
      <c r="D338" s="451"/>
      <c r="E338" s="850"/>
      <c r="F338" s="687" t="s">
        <v>111</v>
      </c>
      <c r="G338" s="906"/>
      <c r="H338" s="479">
        <f t="shared" si="53"/>
        <v>0</v>
      </c>
      <c r="I338" s="479">
        <f t="shared" si="53"/>
        <v>0</v>
      </c>
      <c r="J338" s="418">
        <f t="shared" si="53"/>
        <v>0</v>
      </c>
      <c r="K338" s="418">
        <f t="shared" si="53"/>
        <v>0</v>
      </c>
      <c r="L338" s="418">
        <f t="shared" si="53"/>
        <v>0</v>
      </c>
      <c r="M338" s="418">
        <f t="shared" si="53"/>
        <v>0</v>
      </c>
      <c r="N338" s="418">
        <f t="shared" si="53"/>
        <v>0</v>
      </c>
      <c r="O338" s="418">
        <f t="shared" si="53"/>
        <v>0</v>
      </c>
      <c r="P338" s="418">
        <f t="shared" si="53"/>
        <v>0</v>
      </c>
      <c r="Q338" s="418">
        <f t="shared" si="53"/>
        <v>0</v>
      </c>
      <c r="R338" s="418">
        <f t="shared" si="53"/>
        <v>0</v>
      </c>
      <c r="S338" s="418">
        <f t="shared" si="53"/>
        <v>0</v>
      </c>
      <c r="T338" s="418">
        <f t="shared" si="53"/>
        <v>0</v>
      </c>
      <c r="U338" s="418">
        <f t="shared" si="53"/>
        <v>0</v>
      </c>
      <c r="V338" s="418">
        <f t="shared" si="53"/>
        <v>0</v>
      </c>
      <c r="W338" s="418">
        <f t="shared" si="53"/>
        <v>0</v>
      </c>
      <c r="X338" s="418">
        <f t="shared" si="53"/>
        <v>0</v>
      </c>
      <c r="Y338" s="418">
        <f t="shared" si="53"/>
        <v>0</v>
      </c>
      <c r="Z338" s="356">
        <f t="shared" si="53"/>
        <v>0</v>
      </c>
      <c r="AA338" s="356">
        <f t="shared" si="53"/>
        <v>0</v>
      </c>
      <c r="AB338" s="356">
        <f t="shared" si="53"/>
        <v>0</v>
      </c>
      <c r="AC338" s="356">
        <f t="shared" si="53"/>
        <v>0</v>
      </c>
      <c r="AF338" s="154"/>
      <c r="AG338" s="154"/>
      <c r="AH338" s="154"/>
      <c r="AI338" s="154"/>
    </row>
    <row r="339" spans="1:35" hidden="1" x14ac:dyDescent="0.2">
      <c r="A339" s="501"/>
      <c r="B339" s="451"/>
      <c r="C339" s="451"/>
      <c r="D339" s="451"/>
      <c r="E339" s="850" t="s">
        <v>319</v>
      </c>
      <c r="F339" s="687" t="s">
        <v>110</v>
      </c>
      <c r="G339" s="905" t="s">
        <v>186</v>
      </c>
      <c r="H339" s="479">
        <f t="shared" si="53"/>
        <v>0</v>
      </c>
      <c r="I339" s="479">
        <f t="shared" si="53"/>
        <v>0</v>
      </c>
      <c r="J339" s="418">
        <f t="shared" si="53"/>
        <v>0</v>
      </c>
      <c r="K339" s="418">
        <f t="shared" si="53"/>
        <v>0</v>
      </c>
      <c r="L339" s="418">
        <f t="shared" si="53"/>
        <v>0</v>
      </c>
      <c r="M339" s="418">
        <f t="shared" si="53"/>
        <v>0</v>
      </c>
      <c r="N339" s="418">
        <f t="shared" si="53"/>
        <v>0</v>
      </c>
      <c r="O339" s="418">
        <f t="shared" si="53"/>
        <v>0</v>
      </c>
      <c r="P339" s="418">
        <f t="shared" si="53"/>
        <v>0</v>
      </c>
      <c r="Q339" s="418">
        <f t="shared" si="53"/>
        <v>0</v>
      </c>
      <c r="R339" s="418">
        <f t="shared" si="53"/>
        <v>0</v>
      </c>
      <c r="S339" s="418">
        <f t="shared" si="53"/>
        <v>0</v>
      </c>
      <c r="T339" s="418">
        <f t="shared" si="53"/>
        <v>0</v>
      </c>
      <c r="U339" s="418">
        <f t="shared" si="53"/>
        <v>0</v>
      </c>
      <c r="V339" s="418">
        <f t="shared" si="53"/>
        <v>0</v>
      </c>
      <c r="W339" s="418">
        <f t="shared" si="53"/>
        <v>0</v>
      </c>
      <c r="X339" s="418">
        <f t="shared" si="53"/>
        <v>0</v>
      </c>
      <c r="Y339" s="418">
        <f t="shared" si="53"/>
        <v>0</v>
      </c>
      <c r="Z339" s="356">
        <f t="shared" si="53"/>
        <v>0</v>
      </c>
      <c r="AA339" s="356">
        <f t="shared" si="53"/>
        <v>0</v>
      </c>
      <c r="AB339" s="356">
        <f t="shared" si="53"/>
        <v>0</v>
      </c>
      <c r="AC339" s="356">
        <f t="shared" si="53"/>
        <v>0</v>
      </c>
      <c r="AF339" s="154"/>
      <c r="AG339" s="154"/>
      <c r="AH339" s="154"/>
      <c r="AI339" s="154"/>
    </row>
    <row r="340" spans="1:35" hidden="1" x14ac:dyDescent="0.2">
      <c r="A340" s="501"/>
      <c r="B340" s="451"/>
      <c r="C340" s="451"/>
      <c r="D340" s="451"/>
      <c r="E340" s="850"/>
      <c r="F340" s="687" t="s">
        <v>111</v>
      </c>
      <c r="G340" s="906"/>
      <c r="H340" s="479">
        <f t="shared" si="53"/>
        <v>0</v>
      </c>
      <c r="I340" s="479">
        <f t="shared" si="53"/>
        <v>0</v>
      </c>
      <c r="J340" s="418">
        <f t="shared" si="53"/>
        <v>0</v>
      </c>
      <c r="K340" s="418">
        <f t="shared" si="53"/>
        <v>0</v>
      </c>
      <c r="L340" s="418">
        <f t="shared" si="53"/>
        <v>0</v>
      </c>
      <c r="M340" s="418">
        <f t="shared" si="53"/>
        <v>0</v>
      </c>
      <c r="N340" s="418">
        <f t="shared" si="53"/>
        <v>0</v>
      </c>
      <c r="O340" s="418">
        <f t="shared" si="53"/>
        <v>0</v>
      </c>
      <c r="P340" s="418">
        <f t="shared" si="53"/>
        <v>0</v>
      </c>
      <c r="Q340" s="418">
        <f t="shared" si="53"/>
        <v>0</v>
      </c>
      <c r="R340" s="418">
        <f t="shared" si="53"/>
        <v>0</v>
      </c>
      <c r="S340" s="418">
        <f t="shared" si="53"/>
        <v>0</v>
      </c>
      <c r="T340" s="418">
        <f t="shared" si="53"/>
        <v>0</v>
      </c>
      <c r="U340" s="418">
        <f t="shared" si="53"/>
        <v>0</v>
      </c>
      <c r="V340" s="418">
        <f t="shared" si="53"/>
        <v>0</v>
      </c>
      <c r="W340" s="418">
        <f t="shared" si="53"/>
        <v>0</v>
      </c>
      <c r="X340" s="418">
        <f t="shared" si="53"/>
        <v>0</v>
      </c>
      <c r="Y340" s="418">
        <f t="shared" si="53"/>
        <v>0</v>
      </c>
      <c r="Z340" s="356">
        <f t="shared" si="53"/>
        <v>0</v>
      </c>
      <c r="AA340" s="356">
        <f t="shared" si="53"/>
        <v>0</v>
      </c>
      <c r="AB340" s="356">
        <f t="shared" si="53"/>
        <v>0</v>
      </c>
      <c r="AC340" s="356">
        <f t="shared" si="53"/>
        <v>0</v>
      </c>
      <c r="AF340" s="154"/>
      <c r="AG340" s="154"/>
      <c r="AH340" s="154"/>
      <c r="AI340" s="154"/>
    </row>
    <row r="341" spans="1:35" ht="12.75" hidden="1" x14ac:dyDescent="0.2">
      <c r="A341" s="501"/>
      <c r="B341" s="451"/>
      <c r="C341" s="451"/>
      <c r="D341" s="451"/>
      <c r="E341" s="850" t="s">
        <v>187</v>
      </c>
      <c r="F341" s="687" t="s">
        <v>110</v>
      </c>
      <c r="G341" s="905" t="s">
        <v>188</v>
      </c>
      <c r="H341" s="479">
        <f t="shared" si="53"/>
        <v>0</v>
      </c>
      <c r="I341" s="479">
        <f t="shared" si="53"/>
        <v>0</v>
      </c>
      <c r="J341" s="418">
        <f t="shared" si="53"/>
        <v>0</v>
      </c>
      <c r="K341" s="418">
        <f t="shared" si="53"/>
        <v>0</v>
      </c>
      <c r="L341" s="418">
        <f t="shared" si="53"/>
        <v>0</v>
      </c>
      <c r="M341" s="418">
        <f t="shared" si="53"/>
        <v>0</v>
      </c>
      <c r="N341" s="418">
        <f t="shared" si="53"/>
        <v>0</v>
      </c>
      <c r="O341" s="418">
        <f t="shared" si="53"/>
        <v>0</v>
      </c>
      <c r="P341" s="418">
        <f t="shared" si="53"/>
        <v>0</v>
      </c>
      <c r="Q341" s="418">
        <f t="shared" si="53"/>
        <v>0</v>
      </c>
      <c r="R341" s="418">
        <f t="shared" si="53"/>
        <v>0</v>
      </c>
      <c r="S341" s="418">
        <f t="shared" si="53"/>
        <v>0</v>
      </c>
      <c r="T341" s="418">
        <f t="shared" si="53"/>
        <v>0</v>
      </c>
      <c r="U341" s="418">
        <f t="shared" si="53"/>
        <v>0</v>
      </c>
      <c r="V341" s="418">
        <f t="shared" si="53"/>
        <v>0</v>
      </c>
      <c r="W341" s="418">
        <f t="shared" si="53"/>
        <v>0</v>
      </c>
      <c r="X341" s="418">
        <f t="shared" si="53"/>
        <v>0</v>
      </c>
      <c r="Y341" s="418">
        <f t="shared" si="53"/>
        <v>0</v>
      </c>
      <c r="Z341" s="356">
        <f t="shared" si="53"/>
        <v>0</v>
      </c>
      <c r="AA341" s="356">
        <f t="shared" si="53"/>
        <v>0</v>
      </c>
      <c r="AB341" s="356">
        <f t="shared" si="53"/>
        <v>0</v>
      </c>
      <c r="AC341" s="356">
        <f t="shared" si="53"/>
        <v>0</v>
      </c>
      <c r="AD341" s="154"/>
      <c r="AF341" s="154"/>
      <c r="AG341" s="154"/>
      <c r="AH341" s="154"/>
      <c r="AI341" s="154"/>
    </row>
    <row r="342" spans="1:35" ht="12.75" hidden="1" x14ac:dyDescent="0.2">
      <c r="A342" s="501"/>
      <c r="B342" s="451"/>
      <c r="C342" s="451"/>
      <c r="D342" s="451"/>
      <c r="E342" s="850"/>
      <c r="F342" s="687" t="s">
        <v>111</v>
      </c>
      <c r="G342" s="906"/>
      <c r="H342" s="479">
        <f t="shared" si="53"/>
        <v>0</v>
      </c>
      <c r="I342" s="479">
        <f t="shared" si="53"/>
        <v>0</v>
      </c>
      <c r="J342" s="418">
        <f t="shared" si="53"/>
        <v>0</v>
      </c>
      <c r="K342" s="418">
        <f t="shared" si="53"/>
        <v>0</v>
      </c>
      <c r="L342" s="418">
        <f t="shared" si="53"/>
        <v>0</v>
      </c>
      <c r="M342" s="418">
        <f t="shared" si="53"/>
        <v>0</v>
      </c>
      <c r="N342" s="418">
        <f t="shared" si="53"/>
        <v>0</v>
      </c>
      <c r="O342" s="418">
        <f t="shared" si="53"/>
        <v>0</v>
      </c>
      <c r="P342" s="418">
        <f t="shared" si="53"/>
        <v>0</v>
      </c>
      <c r="Q342" s="418">
        <f t="shared" si="53"/>
        <v>0</v>
      </c>
      <c r="R342" s="418">
        <f t="shared" si="53"/>
        <v>0</v>
      </c>
      <c r="S342" s="418">
        <f t="shared" si="53"/>
        <v>0</v>
      </c>
      <c r="T342" s="418">
        <f t="shared" si="53"/>
        <v>0</v>
      </c>
      <c r="U342" s="418">
        <f t="shared" si="53"/>
        <v>0</v>
      </c>
      <c r="V342" s="418">
        <f t="shared" si="53"/>
        <v>0</v>
      </c>
      <c r="W342" s="418">
        <f t="shared" si="53"/>
        <v>0</v>
      </c>
      <c r="X342" s="418">
        <f t="shared" si="53"/>
        <v>0</v>
      </c>
      <c r="Y342" s="418">
        <f t="shared" si="53"/>
        <v>0</v>
      </c>
      <c r="Z342" s="356">
        <f t="shared" si="53"/>
        <v>0</v>
      </c>
      <c r="AA342" s="356">
        <f t="shared" si="53"/>
        <v>0</v>
      </c>
      <c r="AB342" s="356">
        <f t="shared" si="53"/>
        <v>0</v>
      </c>
      <c r="AC342" s="356">
        <f t="shared" si="53"/>
        <v>0</v>
      </c>
      <c r="AD342" s="154"/>
      <c r="AF342" s="154"/>
      <c r="AG342" s="154"/>
      <c r="AH342" s="154"/>
      <c r="AI342" s="154"/>
    </row>
    <row r="343" spans="1:35" ht="12.75" hidden="1" x14ac:dyDescent="0.2">
      <c r="A343" s="501"/>
      <c r="B343" s="451"/>
      <c r="C343" s="451"/>
      <c r="D343" s="451"/>
      <c r="E343" s="850" t="s">
        <v>320</v>
      </c>
      <c r="F343" s="687" t="s">
        <v>110</v>
      </c>
      <c r="G343" s="905">
        <v>57</v>
      </c>
      <c r="H343" s="479">
        <f>H345+H347</f>
        <v>0</v>
      </c>
      <c r="I343" s="479">
        <f t="shared" ref="I343:AC344" si="54">I345+I347</f>
        <v>0</v>
      </c>
      <c r="J343" s="418">
        <f t="shared" si="54"/>
        <v>0</v>
      </c>
      <c r="K343" s="418">
        <f t="shared" si="54"/>
        <v>0</v>
      </c>
      <c r="L343" s="418">
        <f t="shared" si="54"/>
        <v>0</v>
      </c>
      <c r="M343" s="418">
        <f t="shared" si="54"/>
        <v>0</v>
      </c>
      <c r="N343" s="418">
        <f t="shared" si="54"/>
        <v>0</v>
      </c>
      <c r="O343" s="418">
        <f t="shared" si="54"/>
        <v>0</v>
      </c>
      <c r="P343" s="418">
        <f t="shared" si="54"/>
        <v>0</v>
      </c>
      <c r="Q343" s="418">
        <f t="shared" si="54"/>
        <v>0</v>
      </c>
      <c r="R343" s="418">
        <f t="shared" si="54"/>
        <v>0</v>
      </c>
      <c r="S343" s="418">
        <f t="shared" si="54"/>
        <v>0</v>
      </c>
      <c r="T343" s="418">
        <f t="shared" si="54"/>
        <v>0</v>
      </c>
      <c r="U343" s="418">
        <f t="shared" si="54"/>
        <v>0</v>
      </c>
      <c r="V343" s="418">
        <f t="shared" si="54"/>
        <v>0</v>
      </c>
      <c r="W343" s="418">
        <f t="shared" si="54"/>
        <v>0</v>
      </c>
      <c r="X343" s="418">
        <f t="shared" si="54"/>
        <v>0</v>
      </c>
      <c r="Y343" s="418">
        <f t="shared" si="54"/>
        <v>0</v>
      </c>
      <c r="Z343" s="356">
        <f t="shared" si="54"/>
        <v>0</v>
      </c>
      <c r="AA343" s="356">
        <f t="shared" si="54"/>
        <v>0</v>
      </c>
      <c r="AB343" s="356">
        <f t="shared" si="54"/>
        <v>0</v>
      </c>
      <c r="AC343" s="356">
        <f t="shared" si="54"/>
        <v>0</v>
      </c>
      <c r="AD343" s="154"/>
      <c r="AF343" s="154"/>
      <c r="AG343" s="154"/>
      <c r="AH343" s="154"/>
      <c r="AI343" s="154"/>
    </row>
    <row r="344" spans="1:35" ht="12.75" hidden="1" x14ac:dyDescent="0.2">
      <c r="A344" s="501"/>
      <c r="B344" s="451"/>
      <c r="C344" s="451"/>
      <c r="D344" s="451"/>
      <c r="E344" s="850"/>
      <c r="F344" s="687" t="s">
        <v>111</v>
      </c>
      <c r="G344" s="906"/>
      <c r="H344" s="479">
        <f>H346+H348</f>
        <v>0</v>
      </c>
      <c r="I344" s="479">
        <f t="shared" si="54"/>
        <v>0</v>
      </c>
      <c r="J344" s="418">
        <f t="shared" si="54"/>
        <v>0</v>
      </c>
      <c r="K344" s="418">
        <f t="shared" si="54"/>
        <v>0</v>
      </c>
      <c r="L344" s="418">
        <f t="shared" si="54"/>
        <v>0</v>
      </c>
      <c r="M344" s="418">
        <f t="shared" si="54"/>
        <v>0</v>
      </c>
      <c r="N344" s="418">
        <f t="shared" si="54"/>
        <v>0</v>
      </c>
      <c r="O344" s="418">
        <f t="shared" si="54"/>
        <v>0</v>
      </c>
      <c r="P344" s="418">
        <f t="shared" si="54"/>
        <v>0</v>
      </c>
      <c r="Q344" s="418">
        <f t="shared" si="54"/>
        <v>0</v>
      </c>
      <c r="R344" s="418">
        <f t="shared" si="54"/>
        <v>0</v>
      </c>
      <c r="S344" s="418">
        <f t="shared" si="54"/>
        <v>0</v>
      </c>
      <c r="T344" s="418">
        <f t="shared" si="54"/>
        <v>0</v>
      </c>
      <c r="U344" s="418">
        <f t="shared" si="54"/>
        <v>0</v>
      </c>
      <c r="V344" s="418">
        <f t="shared" si="54"/>
        <v>0</v>
      </c>
      <c r="W344" s="418">
        <f t="shared" si="54"/>
        <v>0</v>
      </c>
      <c r="X344" s="418">
        <f t="shared" si="54"/>
        <v>0</v>
      </c>
      <c r="Y344" s="418">
        <f t="shared" si="54"/>
        <v>0</v>
      </c>
      <c r="Z344" s="356">
        <f t="shared" si="54"/>
        <v>0</v>
      </c>
      <c r="AA344" s="356">
        <f t="shared" si="54"/>
        <v>0</v>
      </c>
      <c r="AB344" s="356">
        <f t="shared" si="54"/>
        <v>0</v>
      </c>
      <c r="AC344" s="356">
        <f t="shared" si="54"/>
        <v>0</v>
      </c>
      <c r="AD344" s="154"/>
      <c r="AF344" s="154"/>
      <c r="AG344" s="154"/>
      <c r="AH344" s="154"/>
      <c r="AI344" s="154"/>
    </row>
    <row r="345" spans="1:35" ht="12.75" hidden="1" x14ac:dyDescent="0.2">
      <c r="A345" s="501"/>
      <c r="B345" s="451"/>
      <c r="C345" s="451"/>
      <c r="D345" s="451"/>
      <c r="E345" s="850" t="s">
        <v>321</v>
      </c>
      <c r="F345" s="687" t="s">
        <v>110</v>
      </c>
      <c r="G345" s="905">
        <v>57.01</v>
      </c>
      <c r="H345" s="479">
        <f t="shared" ref="H345:AC346" si="55">H623</f>
        <v>0</v>
      </c>
      <c r="I345" s="479">
        <f t="shared" si="55"/>
        <v>0</v>
      </c>
      <c r="J345" s="418">
        <f t="shared" si="55"/>
        <v>0</v>
      </c>
      <c r="K345" s="418">
        <f t="shared" si="55"/>
        <v>0</v>
      </c>
      <c r="L345" s="418">
        <f t="shared" si="55"/>
        <v>0</v>
      </c>
      <c r="M345" s="418">
        <f t="shared" si="55"/>
        <v>0</v>
      </c>
      <c r="N345" s="418">
        <f t="shared" si="55"/>
        <v>0</v>
      </c>
      <c r="O345" s="418">
        <f t="shared" si="55"/>
        <v>0</v>
      </c>
      <c r="P345" s="418">
        <f t="shared" si="55"/>
        <v>0</v>
      </c>
      <c r="Q345" s="418">
        <f t="shared" si="55"/>
        <v>0</v>
      </c>
      <c r="R345" s="418">
        <f t="shared" si="55"/>
        <v>0</v>
      </c>
      <c r="S345" s="418">
        <f t="shared" si="55"/>
        <v>0</v>
      </c>
      <c r="T345" s="418">
        <f t="shared" si="55"/>
        <v>0</v>
      </c>
      <c r="U345" s="418">
        <f t="shared" si="55"/>
        <v>0</v>
      </c>
      <c r="V345" s="418">
        <f t="shared" si="55"/>
        <v>0</v>
      </c>
      <c r="W345" s="418">
        <f t="shared" si="55"/>
        <v>0</v>
      </c>
      <c r="X345" s="418">
        <f t="shared" si="55"/>
        <v>0</v>
      </c>
      <c r="Y345" s="418">
        <f t="shared" si="55"/>
        <v>0</v>
      </c>
      <c r="Z345" s="356">
        <f t="shared" si="55"/>
        <v>0</v>
      </c>
      <c r="AA345" s="356">
        <f t="shared" si="55"/>
        <v>0</v>
      </c>
      <c r="AB345" s="356">
        <f t="shared" si="55"/>
        <v>0</v>
      </c>
      <c r="AC345" s="356">
        <f t="shared" si="55"/>
        <v>0</v>
      </c>
      <c r="AD345" s="154"/>
      <c r="AF345" s="154"/>
      <c r="AG345" s="154"/>
      <c r="AH345" s="154"/>
      <c r="AI345" s="154"/>
    </row>
    <row r="346" spans="1:35" ht="12.75" hidden="1" x14ac:dyDescent="0.2">
      <c r="A346" s="501"/>
      <c r="B346" s="451"/>
      <c r="C346" s="451"/>
      <c r="D346" s="451"/>
      <c r="E346" s="850"/>
      <c r="F346" s="687" t="s">
        <v>111</v>
      </c>
      <c r="G346" s="906"/>
      <c r="H346" s="479">
        <f t="shared" si="55"/>
        <v>0</v>
      </c>
      <c r="I346" s="479">
        <f t="shared" si="55"/>
        <v>0</v>
      </c>
      <c r="J346" s="418">
        <f t="shared" si="55"/>
        <v>0</v>
      </c>
      <c r="K346" s="418">
        <f t="shared" si="55"/>
        <v>0</v>
      </c>
      <c r="L346" s="418">
        <f t="shared" si="55"/>
        <v>0</v>
      </c>
      <c r="M346" s="418">
        <f t="shared" si="55"/>
        <v>0</v>
      </c>
      <c r="N346" s="418">
        <f t="shared" si="55"/>
        <v>0</v>
      </c>
      <c r="O346" s="418">
        <f t="shared" si="55"/>
        <v>0</v>
      </c>
      <c r="P346" s="418">
        <f t="shared" si="55"/>
        <v>0</v>
      </c>
      <c r="Q346" s="418">
        <f t="shared" si="55"/>
        <v>0</v>
      </c>
      <c r="R346" s="418">
        <f t="shared" si="55"/>
        <v>0</v>
      </c>
      <c r="S346" s="418">
        <f t="shared" si="55"/>
        <v>0</v>
      </c>
      <c r="T346" s="418">
        <f t="shared" si="55"/>
        <v>0</v>
      </c>
      <c r="U346" s="418">
        <f t="shared" si="55"/>
        <v>0</v>
      </c>
      <c r="V346" s="418">
        <f t="shared" si="55"/>
        <v>0</v>
      </c>
      <c r="W346" s="418">
        <f t="shared" si="55"/>
        <v>0</v>
      </c>
      <c r="X346" s="418">
        <f t="shared" si="55"/>
        <v>0</v>
      </c>
      <c r="Y346" s="418">
        <f t="shared" si="55"/>
        <v>0</v>
      </c>
      <c r="Z346" s="356">
        <f t="shared" si="55"/>
        <v>0</v>
      </c>
      <c r="AA346" s="356">
        <f t="shared" si="55"/>
        <v>0</v>
      </c>
      <c r="AB346" s="356">
        <f t="shared" si="55"/>
        <v>0</v>
      </c>
      <c r="AC346" s="356">
        <f t="shared" si="55"/>
        <v>0</v>
      </c>
      <c r="AD346" s="154"/>
      <c r="AF346" s="154"/>
      <c r="AG346" s="154"/>
      <c r="AH346" s="154"/>
      <c r="AI346" s="154"/>
    </row>
    <row r="347" spans="1:35" ht="12.75" hidden="1" x14ac:dyDescent="0.2">
      <c r="A347" s="501"/>
      <c r="B347" s="451"/>
      <c r="C347" s="451"/>
      <c r="D347" s="451"/>
      <c r="E347" s="850" t="s">
        <v>189</v>
      </c>
      <c r="F347" s="687" t="s">
        <v>110</v>
      </c>
      <c r="G347" s="905">
        <v>57.02</v>
      </c>
      <c r="H347" s="479">
        <f>H349</f>
        <v>0</v>
      </c>
      <c r="I347" s="479">
        <f t="shared" ref="I347:AC348" si="56">I349</f>
        <v>0</v>
      </c>
      <c r="J347" s="418">
        <f t="shared" si="56"/>
        <v>0</v>
      </c>
      <c r="K347" s="418">
        <f t="shared" si="56"/>
        <v>0</v>
      </c>
      <c r="L347" s="418">
        <f t="shared" si="56"/>
        <v>0</v>
      </c>
      <c r="M347" s="418">
        <f t="shared" si="56"/>
        <v>0</v>
      </c>
      <c r="N347" s="418">
        <f t="shared" si="56"/>
        <v>0</v>
      </c>
      <c r="O347" s="418">
        <f t="shared" si="56"/>
        <v>0</v>
      </c>
      <c r="P347" s="418">
        <f t="shared" si="56"/>
        <v>0</v>
      </c>
      <c r="Q347" s="418">
        <f t="shared" si="56"/>
        <v>0</v>
      </c>
      <c r="R347" s="418">
        <f t="shared" si="56"/>
        <v>0</v>
      </c>
      <c r="S347" s="418">
        <f t="shared" si="56"/>
        <v>0</v>
      </c>
      <c r="T347" s="418">
        <f t="shared" si="56"/>
        <v>0</v>
      </c>
      <c r="U347" s="418">
        <f t="shared" si="56"/>
        <v>0</v>
      </c>
      <c r="V347" s="418">
        <f t="shared" si="56"/>
        <v>0</v>
      </c>
      <c r="W347" s="418">
        <f t="shared" si="56"/>
        <v>0</v>
      </c>
      <c r="X347" s="418">
        <f t="shared" si="56"/>
        <v>0</v>
      </c>
      <c r="Y347" s="418">
        <f t="shared" si="56"/>
        <v>0</v>
      </c>
      <c r="Z347" s="356">
        <f t="shared" si="56"/>
        <v>0</v>
      </c>
      <c r="AA347" s="356">
        <f t="shared" si="56"/>
        <v>0</v>
      </c>
      <c r="AB347" s="356">
        <f t="shared" si="56"/>
        <v>0</v>
      </c>
      <c r="AC347" s="356">
        <f t="shared" si="56"/>
        <v>0</v>
      </c>
      <c r="AD347" s="154"/>
      <c r="AF347" s="154"/>
      <c r="AG347" s="154"/>
      <c r="AH347" s="154"/>
      <c r="AI347" s="154"/>
    </row>
    <row r="348" spans="1:35" ht="12.75" hidden="1" x14ac:dyDescent="0.2">
      <c r="A348" s="501"/>
      <c r="B348" s="451"/>
      <c r="C348" s="451"/>
      <c r="D348" s="451"/>
      <c r="E348" s="850"/>
      <c r="F348" s="687" t="s">
        <v>111</v>
      </c>
      <c r="G348" s="906"/>
      <c r="H348" s="479">
        <f>H350</f>
        <v>0</v>
      </c>
      <c r="I348" s="479">
        <f t="shared" si="56"/>
        <v>0</v>
      </c>
      <c r="J348" s="418">
        <f t="shared" si="56"/>
        <v>0</v>
      </c>
      <c r="K348" s="418">
        <f t="shared" si="56"/>
        <v>0</v>
      </c>
      <c r="L348" s="418">
        <f t="shared" si="56"/>
        <v>0</v>
      </c>
      <c r="M348" s="418">
        <f t="shared" si="56"/>
        <v>0</v>
      </c>
      <c r="N348" s="418">
        <f t="shared" si="56"/>
        <v>0</v>
      </c>
      <c r="O348" s="418">
        <f t="shared" si="56"/>
        <v>0</v>
      </c>
      <c r="P348" s="418">
        <f t="shared" si="56"/>
        <v>0</v>
      </c>
      <c r="Q348" s="418">
        <f t="shared" si="56"/>
        <v>0</v>
      </c>
      <c r="R348" s="418">
        <f t="shared" si="56"/>
        <v>0</v>
      </c>
      <c r="S348" s="418">
        <f t="shared" si="56"/>
        <v>0</v>
      </c>
      <c r="T348" s="418">
        <f t="shared" si="56"/>
        <v>0</v>
      </c>
      <c r="U348" s="418">
        <f t="shared" si="56"/>
        <v>0</v>
      </c>
      <c r="V348" s="418">
        <f t="shared" si="56"/>
        <v>0</v>
      </c>
      <c r="W348" s="418">
        <f t="shared" si="56"/>
        <v>0</v>
      </c>
      <c r="X348" s="418">
        <f t="shared" si="56"/>
        <v>0</v>
      </c>
      <c r="Y348" s="418">
        <f t="shared" si="56"/>
        <v>0</v>
      </c>
      <c r="Z348" s="356">
        <f t="shared" si="56"/>
        <v>0</v>
      </c>
      <c r="AA348" s="356">
        <f t="shared" si="56"/>
        <v>0</v>
      </c>
      <c r="AB348" s="356">
        <f t="shared" si="56"/>
        <v>0</v>
      </c>
      <c r="AC348" s="356">
        <f t="shared" si="56"/>
        <v>0</v>
      </c>
      <c r="AD348" s="154"/>
      <c r="AF348" s="154"/>
      <c r="AG348" s="154"/>
      <c r="AH348" s="154"/>
      <c r="AI348" s="154"/>
    </row>
    <row r="349" spans="1:35" ht="12.75" hidden="1" x14ac:dyDescent="0.2">
      <c r="A349" s="501"/>
      <c r="B349" s="451"/>
      <c r="C349" s="451"/>
      <c r="D349" s="451"/>
      <c r="E349" s="850" t="s">
        <v>322</v>
      </c>
      <c r="F349" s="687" t="s">
        <v>110</v>
      </c>
      <c r="G349" s="905" t="s">
        <v>190</v>
      </c>
      <c r="H349" s="479">
        <f t="shared" ref="H349:AC350" si="57">H627</f>
        <v>0</v>
      </c>
      <c r="I349" s="479">
        <f t="shared" si="57"/>
        <v>0</v>
      </c>
      <c r="J349" s="418">
        <f t="shared" si="57"/>
        <v>0</v>
      </c>
      <c r="K349" s="418">
        <f t="shared" si="57"/>
        <v>0</v>
      </c>
      <c r="L349" s="418">
        <f t="shared" si="57"/>
        <v>0</v>
      </c>
      <c r="M349" s="418">
        <f t="shared" si="57"/>
        <v>0</v>
      </c>
      <c r="N349" s="418">
        <f t="shared" si="57"/>
        <v>0</v>
      </c>
      <c r="O349" s="418">
        <f t="shared" si="57"/>
        <v>0</v>
      </c>
      <c r="P349" s="418">
        <f t="shared" si="57"/>
        <v>0</v>
      </c>
      <c r="Q349" s="418">
        <f t="shared" si="57"/>
        <v>0</v>
      </c>
      <c r="R349" s="418">
        <f t="shared" si="57"/>
        <v>0</v>
      </c>
      <c r="S349" s="418">
        <f t="shared" si="57"/>
        <v>0</v>
      </c>
      <c r="T349" s="418">
        <f t="shared" si="57"/>
        <v>0</v>
      </c>
      <c r="U349" s="418">
        <f t="shared" si="57"/>
        <v>0</v>
      </c>
      <c r="V349" s="418">
        <f t="shared" si="57"/>
        <v>0</v>
      </c>
      <c r="W349" s="418">
        <f t="shared" si="57"/>
        <v>0</v>
      </c>
      <c r="X349" s="418">
        <f t="shared" si="57"/>
        <v>0</v>
      </c>
      <c r="Y349" s="418">
        <f t="shared" si="57"/>
        <v>0</v>
      </c>
      <c r="Z349" s="356">
        <f t="shared" si="57"/>
        <v>0</v>
      </c>
      <c r="AA349" s="356">
        <f t="shared" si="57"/>
        <v>0</v>
      </c>
      <c r="AB349" s="356">
        <f t="shared" si="57"/>
        <v>0</v>
      </c>
      <c r="AC349" s="356">
        <f t="shared" si="57"/>
        <v>0</v>
      </c>
      <c r="AD349" s="154"/>
      <c r="AF349" s="154"/>
      <c r="AG349" s="154"/>
      <c r="AH349" s="154"/>
      <c r="AI349" s="154"/>
    </row>
    <row r="350" spans="1:35" ht="12.75" hidden="1" x14ac:dyDescent="0.2">
      <c r="A350" s="501"/>
      <c r="B350" s="451"/>
      <c r="C350" s="451"/>
      <c r="D350" s="451"/>
      <c r="E350" s="850"/>
      <c r="F350" s="687" t="s">
        <v>111</v>
      </c>
      <c r="G350" s="906"/>
      <c r="H350" s="479">
        <f t="shared" si="57"/>
        <v>0</v>
      </c>
      <c r="I350" s="479">
        <f t="shared" si="57"/>
        <v>0</v>
      </c>
      <c r="J350" s="418">
        <f t="shared" si="57"/>
        <v>0</v>
      </c>
      <c r="K350" s="418">
        <f t="shared" si="57"/>
        <v>0</v>
      </c>
      <c r="L350" s="418">
        <f t="shared" si="57"/>
        <v>0</v>
      </c>
      <c r="M350" s="418">
        <f t="shared" si="57"/>
        <v>0</v>
      </c>
      <c r="N350" s="418">
        <f t="shared" si="57"/>
        <v>0</v>
      </c>
      <c r="O350" s="418">
        <f t="shared" si="57"/>
        <v>0</v>
      </c>
      <c r="P350" s="418">
        <f t="shared" si="57"/>
        <v>0</v>
      </c>
      <c r="Q350" s="418">
        <f t="shared" si="57"/>
        <v>0</v>
      </c>
      <c r="R350" s="418">
        <f t="shared" si="57"/>
        <v>0</v>
      </c>
      <c r="S350" s="418">
        <f t="shared" si="57"/>
        <v>0</v>
      </c>
      <c r="T350" s="418">
        <f t="shared" si="57"/>
        <v>0</v>
      </c>
      <c r="U350" s="418">
        <f t="shared" si="57"/>
        <v>0</v>
      </c>
      <c r="V350" s="418">
        <f t="shared" si="57"/>
        <v>0</v>
      </c>
      <c r="W350" s="418">
        <f t="shared" si="57"/>
        <v>0</v>
      </c>
      <c r="X350" s="418">
        <f t="shared" si="57"/>
        <v>0</v>
      </c>
      <c r="Y350" s="418">
        <f t="shared" si="57"/>
        <v>0</v>
      </c>
      <c r="Z350" s="356">
        <f t="shared" si="57"/>
        <v>0</v>
      </c>
      <c r="AA350" s="356">
        <f t="shared" si="57"/>
        <v>0</v>
      </c>
      <c r="AB350" s="356">
        <f t="shared" si="57"/>
        <v>0</v>
      </c>
      <c r="AC350" s="356">
        <f t="shared" si="57"/>
        <v>0</v>
      </c>
      <c r="AD350" s="154"/>
      <c r="AF350" s="154"/>
      <c r="AG350" s="154"/>
      <c r="AH350" s="154"/>
      <c r="AI350" s="154"/>
    </row>
    <row r="351" spans="1:35" ht="12.75" hidden="1" x14ac:dyDescent="0.2">
      <c r="A351" s="501"/>
      <c r="B351" s="451"/>
      <c r="C351" s="451"/>
      <c r="D351" s="451"/>
      <c r="E351" s="903" t="s">
        <v>323</v>
      </c>
      <c r="F351" s="687" t="s">
        <v>110</v>
      </c>
      <c r="G351" s="905">
        <v>58</v>
      </c>
      <c r="H351" s="479">
        <f>H353+H361+H369+H377</f>
        <v>0</v>
      </c>
      <c r="I351" s="479">
        <f t="shared" ref="I351:AC352" si="58">I353+I361+I369+I377</f>
        <v>310839</v>
      </c>
      <c r="J351" s="418">
        <f t="shared" si="58"/>
        <v>163698</v>
      </c>
      <c r="K351" s="418">
        <f t="shared" si="58"/>
        <v>34440</v>
      </c>
      <c r="L351" s="418">
        <f t="shared" si="58"/>
        <v>27658000</v>
      </c>
      <c r="M351" s="418">
        <f t="shared" si="58"/>
        <v>3.1100000000000003</v>
      </c>
      <c r="N351" s="418">
        <f t="shared" si="58"/>
        <v>25277</v>
      </c>
      <c r="O351" s="418">
        <f t="shared" si="58"/>
        <v>12971</v>
      </c>
      <c r="P351" s="418">
        <f t="shared" si="58"/>
        <v>12971</v>
      </c>
      <c r="Q351" s="418">
        <f t="shared" si="58"/>
        <v>34440</v>
      </c>
      <c r="R351" s="418">
        <f t="shared" si="58"/>
        <v>27818</v>
      </c>
      <c r="S351" s="418">
        <f t="shared" si="58"/>
        <v>4373</v>
      </c>
      <c r="T351" s="418">
        <f t="shared" si="58"/>
        <v>1979</v>
      </c>
      <c r="U351" s="418">
        <f t="shared" si="58"/>
        <v>270</v>
      </c>
      <c r="V351" s="418">
        <f t="shared" si="58"/>
        <v>0</v>
      </c>
      <c r="W351" s="418">
        <f t="shared" si="58"/>
        <v>0</v>
      </c>
      <c r="X351" s="418">
        <f t="shared" si="58"/>
        <v>0</v>
      </c>
      <c r="Y351" s="418">
        <f t="shared" si="58"/>
        <v>0</v>
      </c>
      <c r="Z351" s="356">
        <f t="shared" si="58"/>
        <v>0</v>
      </c>
      <c r="AA351" s="356">
        <f t="shared" si="58"/>
        <v>0</v>
      </c>
      <c r="AB351" s="356">
        <f t="shared" si="58"/>
        <v>0</v>
      </c>
      <c r="AC351" s="356">
        <f t="shared" si="58"/>
        <v>0</v>
      </c>
      <c r="AD351" s="154"/>
      <c r="AF351" s="154"/>
      <c r="AG351" s="154"/>
      <c r="AH351" s="154"/>
      <c r="AI351" s="154"/>
    </row>
    <row r="352" spans="1:35" ht="12.75" hidden="1" x14ac:dyDescent="0.2">
      <c r="A352" s="501"/>
      <c r="B352" s="451"/>
      <c r="C352" s="451"/>
      <c r="D352" s="451"/>
      <c r="E352" s="903"/>
      <c r="F352" s="687" t="s">
        <v>111</v>
      </c>
      <c r="G352" s="906"/>
      <c r="H352" s="479">
        <f>H354+H362+H370+H378</f>
        <v>0</v>
      </c>
      <c r="I352" s="479">
        <f t="shared" si="58"/>
        <v>42998</v>
      </c>
      <c r="J352" s="418">
        <f t="shared" si="58"/>
        <v>17886</v>
      </c>
      <c r="K352" s="418">
        <f t="shared" si="58"/>
        <v>34440</v>
      </c>
      <c r="L352" s="418">
        <f t="shared" si="58"/>
        <v>33661828</v>
      </c>
      <c r="M352" s="418">
        <f t="shared" si="58"/>
        <v>5.74</v>
      </c>
      <c r="N352" s="418">
        <f t="shared" si="58"/>
        <v>13907</v>
      </c>
      <c r="O352" s="418">
        <f t="shared" si="58"/>
        <v>12967</v>
      </c>
      <c r="P352" s="418">
        <f t="shared" si="58"/>
        <v>12967</v>
      </c>
      <c r="Q352" s="418">
        <f t="shared" si="58"/>
        <v>34440</v>
      </c>
      <c r="R352" s="418">
        <f t="shared" si="58"/>
        <v>27818</v>
      </c>
      <c r="S352" s="418">
        <f t="shared" si="58"/>
        <v>4373</v>
      </c>
      <c r="T352" s="418">
        <f t="shared" si="58"/>
        <v>1979</v>
      </c>
      <c r="U352" s="418">
        <f t="shared" si="58"/>
        <v>270</v>
      </c>
      <c r="V352" s="418">
        <f t="shared" si="58"/>
        <v>0</v>
      </c>
      <c r="W352" s="418">
        <f t="shared" si="58"/>
        <v>0</v>
      </c>
      <c r="X352" s="418">
        <f t="shared" si="58"/>
        <v>0</v>
      </c>
      <c r="Y352" s="418">
        <f t="shared" si="58"/>
        <v>0</v>
      </c>
      <c r="Z352" s="356">
        <f t="shared" si="58"/>
        <v>0</v>
      </c>
      <c r="AA352" s="356">
        <f t="shared" si="58"/>
        <v>0</v>
      </c>
      <c r="AB352" s="356">
        <f t="shared" si="58"/>
        <v>0</v>
      </c>
      <c r="AC352" s="356">
        <f t="shared" si="58"/>
        <v>0</v>
      </c>
      <c r="AD352" s="154"/>
      <c r="AF352" s="154"/>
      <c r="AG352" s="154"/>
      <c r="AH352" s="154"/>
      <c r="AI352" s="154"/>
    </row>
    <row r="353" spans="1:35" ht="12.75" hidden="1" x14ac:dyDescent="0.2">
      <c r="A353" s="501"/>
      <c r="B353" s="451"/>
      <c r="C353" s="451"/>
      <c r="D353" s="451"/>
      <c r="E353" s="903" t="s">
        <v>345</v>
      </c>
      <c r="F353" s="687" t="s">
        <v>110</v>
      </c>
      <c r="G353" s="905" t="s">
        <v>346</v>
      </c>
      <c r="H353" s="479">
        <f>H355+H357+H359</f>
        <v>0</v>
      </c>
      <c r="I353" s="479">
        <f t="shared" ref="I353:AC354" si="59">I355+I357+I359</f>
        <v>287315</v>
      </c>
      <c r="J353" s="418">
        <f t="shared" si="59"/>
        <v>135178</v>
      </c>
      <c r="K353" s="418">
        <f t="shared" si="59"/>
        <v>23801</v>
      </c>
      <c r="L353" s="418">
        <f t="shared" si="59"/>
        <v>10602000</v>
      </c>
      <c r="M353" s="418">
        <f t="shared" si="59"/>
        <v>0.16</v>
      </c>
      <c r="N353" s="418">
        <f t="shared" si="59"/>
        <v>23627</v>
      </c>
      <c r="O353" s="418">
        <f t="shared" si="59"/>
        <v>11371</v>
      </c>
      <c r="P353" s="418">
        <f t="shared" si="59"/>
        <v>11371</v>
      </c>
      <c r="Q353" s="418">
        <f t="shared" si="59"/>
        <v>23801</v>
      </c>
      <c r="R353" s="418">
        <f t="shared" si="59"/>
        <v>20001</v>
      </c>
      <c r="S353" s="418">
        <f t="shared" si="59"/>
        <v>3000</v>
      </c>
      <c r="T353" s="418">
        <f t="shared" si="59"/>
        <v>800</v>
      </c>
      <c r="U353" s="418">
        <f t="shared" si="59"/>
        <v>0</v>
      </c>
      <c r="V353" s="418">
        <f t="shared" si="59"/>
        <v>0</v>
      </c>
      <c r="W353" s="418">
        <f t="shared" si="59"/>
        <v>0</v>
      </c>
      <c r="X353" s="418">
        <f t="shared" si="59"/>
        <v>0</v>
      </c>
      <c r="Y353" s="418">
        <f t="shared" si="59"/>
        <v>0</v>
      </c>
      <c r="Z353" s="356">
        <f t="shared" si="59"/>
        <v>0</v>
      </c>
      <c r="AA353" s="356">
        <f t="shared" si="59"/>
        <v>0</v>
      </c>
      <c r="AB353" s="356">
        <f t="shared" si="59"/>
        <v>0</v>
      </c>
      <c r="AC353" s="356">
        <f t="shared" si="59"/>
        <v>0</v>
      </c>
      <c r="AD353" s="154"/>
      <c r="AF353" s="154"/>
      <c r="AG353" s="154"/>
      <c r="AH353" s="154"/>
      <c r="AI353" s="154"/>
    </row>
    <row r="354" spans="1:35" ht="12.75" hidden="1" x14ac:dyDescent="0.2">
      <c r="A354" s="501"/>
      <c r="B354" s="451"/>
      <c r="C354" s="451"/>
      <c r="D354" s="451"/>
      <c r="E354" s="903"/>
      <c r="F354" s="687" t="s">
        <v>111</v>
      </c>
      <c r="G354" s="906"/>
      <c r="H354" s="479">
        <f>H356+H358+H360</f>
        <v>0</v>
      </c>
      <c r="I354" s="479">
        <f t="shared" si="59"/>
        <v>15703</v>
      </c>
      <c r="J354" s="418">
        <f t="shared" si="59"/>
        <v>5005</v>
      </c>
      <c r="K354" s="418">
        <f t="shared" si="59"/>
        <v>23801</v>
      </c>
      <c r="L354" s="418">
        <f t="shared" si="59"/>
        <v>16680828</v>
      </c>
      <c r="M354" s="418">
        <f t="shared" si="59"/>
        <v>3.4699999999999998</v>
      </c>
      <c r="N354" s="418">
        <f t="shared" si="59"/>
        <v>12257</v>
      </c>
      <c r="O354" s="418">
        <f t="shared" si="59"/>
        <v>11367</v>
      </c>
      <c r="P354" s="418">
        <f t="shared" si="59"/>
        <v>11367</v>
      </c>
      <c r="Q354" s="418">
        <f t="shared" si="59"/>
        <v>23801</v>
      </c>
      <c r="R354" s="418">
        <f t="shared" si="59"/>
        <v>20001</v>
      </c>
      <c r="S354" s="418">
        <f t="shared" si="59"/>
        <v>3000</v>
      </c>
      <c r="T354" s="418">
        <f t="shared" si="59"/>
        <v>800</v>
      </c>
      <c r="U354" s="418">
        <f t="shared" si="59"/>
        <v>0</v>
      </c>
      <c r="V354" s="418">
        <f t="shared" si="59"/>
        <v>0</v>
      </c>
      <c r="W354" s="418">
        <f t="shared" si="59"/>
        <v>0</v>
      </c>
      <c r="X354" s="418">
        <f t="shared" si="59"/>
        <v>0</v>
      </c>
      <c r="Y354" s="418">
        <f t="shared" si="59"/>
        <v>0</v>
      </c>
      <c r="Z354" s="356">
        <f t="shared" si="59"/>
        <v>0</v>
      </c>
      <c r="AA354" s="356">
        <f t="shared" si="59"/>
        <v>0</v>
      </c>
      <c r="AB354" s="356">
        <f t="shared" si="59"/>
        <v>0</v>
      </c>
      <c r="AC354" s="356">
        <f t="shared" si="59"/>
        <v>0</v>
      </c>
      <c r="AD354" s="154"/>
      <c r="AF354" s="154"/>
      <c r="AG354" s="154"/>
      <c r="AH354" s="154"/>
      <c r="AI354" s="154"/>
    </row>
    <row r="355" spans="1:35" ht="12.75" hidden="1" x14ac:dyDescent="0.2">
      <c r="A355" s="501"/>
      <c r="B355" s="451"/>
      <c r="C355" s="451"/>
      <c r="D355" s="451"/>
      <c r="E355" s="850" t="s">
        <v>324</v>
      </c>
      <c r="F355" s="687" t="s">
        <v>110</v>
      </c>
      <c r="G355" s="905" t="s">
        <v>347</v>
      </c>
      <c r="H355" s="479">
        <f t="shared" ref="H355:AC360" si="60">H633</f>
        <v>0</v>
      </c>
      <c r="I355" s="479">
        <f t="shared" si="60"/>
        <v>44983</v>
      </c>
      <c r="J355" s="418">
        <f t="shared" si="60"/>
        <v>21939</v>
      </c>
      <c r="K355" s="418">
        <f t="shared" si="60"/>
        <v>3704</v>
      </c>
      <c r="L355" s="418">
        <f t="shared" si="60"/>
        <v>1692000</v>
      </c>
      <c r="M355" s="418">
        <f t="shared" si="60"/>
        <v>0.08</v>
      </c>
      <c r="N355" s="418">
        <f t="shared" si="60"/>
        <v>3701</v>
      </c>
      <c r="O355" s="418">
        <f t="shared" si="60"/>
        <v>1782</v>
      </c>
      <c r="P355" s="418">
        <f t="shared" si="60"/>
        <v>1782</v>
      </c>
      <c r="Q355" s="418">
        <f t="shared" si="60"/>
        <v>3704</v>
      </c>
      <c r="R355" s="418">
        <f t="shared" si="60"/>
        <v>3132</v>
      </c>
      <c r="S355" s="418">
        <f t="shared" si="60"/>
        <v>470</v>
      </c>
      <c r="T355" s="418">
        <f t="shared" si="60"/>
        <v>102</v>
      </c>
      <c r="U355" s="418">
        <f t="shared" si="60"/>
        <v>0</v>
      </c>
      <c r="V355" s="418">
        <f t="shared" si="60"/>
        <v>0</v>
      </c>
      <c r="W355" s="418">
        <f t="shared" si="60"/>
        <v>0</v>
      </c>
      <c r="X355" s="418">
        <f t="shared" si="60"/>
        <v>0</v>
      </c>
      <c r="Y355" s="418">
        <f t="shared" si="60"/>
        <v>0</v>
      </c>
      <c r="Z355" s="356">
        <f t="shared" si="60"/>
        <v>0</v>
      </c>
      <c r="AA355" s="356">
        <f t="shared" si="60"/>
        <v>0</v>
      </c>
      <c r="AB355" s="356">
        <f t="shared" si="60"/>
        <v>0</v>
      </c>
      <c r="AC355" s="356">
        <f t="shared" si="60"/>
        <v>0</v>
      </c>
      <c r="AD355" s="154"/>
      <c r="AF355" s="154"/>
      <c r="AG355" s="154"/>
      <c r="AH355" s="154"/>
      <c r="AI355" s="154"/>
    </row>
    <row r="356" spans="1:35" ht="12.75" hidden="1" x14ac:dyDescent="0.2">
      <c r="A356" s="501"/>
      <c r="B356" s="451"/>
      <c r="C356" s="451"/>
      <c r="D356" s="451"/>
      <c r="E356" s="850"/>
      <c r="F356" s="687" t="s">
        <v>111</v>
      </c>
      <c r="G356" s="906"/>
      <c r="H356" s="479">
        <f t="shared" si="60"/>
        <v>0</v>
      </c>
      <c r="I356" s="479">
        <f t="shared" si="60"/>
        <v>1838</v>
      </c>
      <c r="J356" s="418">
        <f t="shared" si="60"/>
        <v>1000</v>
      </c>
      <c r="K356" s="418">
        <f t="shared" si="60"/>
        <v>3704</v>
      </c>
      <c r="L356" s="418">
        <f t="shared" si="60"/>
        <v>16680828</v>
      </c>
      <c r="M356" s="418">
        <f t="shared" si="60"/>
        <v>2.02</v>
      </c>
      <c r="N356" s="418">
        <f t="shared" si="60"/>
        <v>1919</v>
      </c>
      <c r="O356" s="418">
        <f t="shared" si="60"/>
        <v>1780</v>
      </c>
      <c r="P356" s="418">
        <f t="shared" si="60"/>
        <v>1780</v>
      </c>
      <c r="Q356" s="418">
        <f t="shared" si="60"/>
        <v>3704</v>
      </c>
      <c r="R356" s="418">
        <f t="shared" si="60"/>
        <v>3132</v>
      </c>
      <c r="S356" s="418">
        <f t="shared" si="60"/>
        <v>470</v>
      </c>
      <c r="T356" s="418">
        <f t="shared" si="60"/>
        <v>102</v>
      </c>
      <c r="U356" s="418">
        <f t="shared" si="60"/>
        <v>0</v>
      </c>
      <c r="V356" s="418">
        <f t="shared" si="60"/>
        <v>0</v>
      </c>
      <c r="W356" s="418">
        <f t="shared" si="60"/>
        <v>0</v>
      </c>
      <c r="X356" s="418">
        <f t="shared" si="60"/>
        <v>0</v>
      </c>
      <c r="Y356" s="418">
        <f t="shared" si="60"/>
        <v>0</v>
      </c>
      <c r="Z356" s="356">
        <f t="shared" si="60"/>
        <v>0</v>
      </c>
      <c r="AA356" s="356">
        <f t="shared" si="60"/>
        <v>0</v>
      </c>
      <c r="AB356" s="356">
        <f t="shared" si="60"/>
        <v>0</v>
      </c>
      <c r="AC356" s="356">
        <f t="shared" si="60"/>
        <v>0</v>
      </c>
      <c r="AD356" s="154"/>
      <c r="AF356" s="154"/>
      <c r="AG356" s="154"/>
      <c r="AH356" s="154"/>
      <c r="AI356" s="154"/>
    </row>
    <row r="357" spans="1:35" ht="12.75" hidden="1" x14ac:dyDescent="0.2">
      <c r="A357" s="501"/>
      <c r="B357" s="451"/>
      <c r="C357" s="451"/>
      <c r="D357" s="451"/>
      <c r="E357" s="850" t="s">
        <v>325</v>
      </c>
      <c r="F357" s="687" t="s">
        <v>110</v>
      </c>
      <c r="G357" s="905" t="s">
        <v>348</v>
      </c>
      <c r="H357" s="479">
        <f t="shared" si="60"/>
        <v>0</v>
      </c>
      <c r="I357" s="479">
        <f t="shared" si="60"/>
        <v>242332</v>
      </c>
      <c r="J357" s="418">
        <f t="shared" si="60"/>
        <v>113234</v>
      </c>
      <c r="K357" s="418">
        <f t="shared" si="60"/>
        <v>20096</v>
      </c>
      <c r="L357" s="418">
        <f t="shared" si="60"/>
        <v>8909000</v>
      </c>
      <c r="M357" s="418">
        <f t="shared" si="60"/>
        <v>0.08</v>
      </c>
      <c r="N357" s="418">
        <f t="shared" si="60"/>
        <v>19926</v>
      </c>
      <c r="O357" s="418">
        <f t="shared" si="60"/>
        <v>9589</v>
      </c>
      <c r="P357" s="418">
        <f t="shared" si="60"/>
        <v>9589</v>
      </c>
      <c r="Q357" s="418">
        <f t="shared" si="60"/>
        <v>20096</v>
      </c>
      <c r="R357" s="418">
        <f t="shared" si="60"/>
        <v>16868</v>
      </c>
      <c r="S357" s="418">
        <f t="shared" si="60"/>
        <v>2530</v>
      </c>
      <c r="T357" s="418">
        <f t="shared" si="60"/>
        <v>698</v>
      </c>
      <c r="U357" s="418">
        <f t="shared" si="60"/>
        <v>0</v>
      </c>
      <c r="V357" s="418">
        <f t="shared" si="60"/>
        <v>0</v>
      </c>
      <c r="W357" s="418">
        <f t="shared" si="60"/>
        <v>0</v>
      </c>
      <c r="X357" s="418">
        <f t="shared" si="60"/>
        <v>0</v>
      </c>
      <c r="Y357" s="418">
        <f t="shared" si="60"/>
        <v>0</v>
      </c>
      <c r="Z357" s="356">
        <f t="shared" si="60"/>
        <v>0</v>
      </c>
      <c r="AA357" s="356">
        <f t="shared" si="60"/>
        <v>0</v>
      </c>
      <c r="AB357" s="356">
        <f t="shared" si="60"/>
        <v>0</v>
      </c>
      <c r="AC357" s="356">
        <f t="shared" si="60"/>
        <v>0</v>
      </c>
      <c r="AD357" s="154"/>
      <c r="AF357" s="154"/>
      <c r="AG357" s="154"/>
      <c r="AH357" s="154"/>
      <c r="AI357" s="154"/>
    </row>
    <row r="358" spans="1:35" ht="12.75" hidden="1" x14ac:dyDescent="0.2">
      <c r="A358" s="501"/>
      <c r="B358" s="451"/>
      <c r="C358" s="451"/>
      <c r="D358" s="451"/>
      <c r="E358" s="850"/>
      <c r="F358" s="687" t="s">
        <v>111</v>
      </c>
      <c r="G358" s="906"/>
      <c r="H358" s="479">
        <f t="shared" si="60"/>
        <v>0</v>
      </c>
      <c r="I358" s="479">
        <f t="shared" si="60"/>
        <v>13865</v>
      </c>
      <c r="J358" s="418">
        <f t="shared" si="60"/>
        <v>4000</v>
      </c>
      <c r="K358" s="418">
        <f t="shared" si="60"/>
        <v>20096</v>
      </c>
      <c r="L358" s="418">
        <f t="shared" si="60"/>
        <v>0</v>
      </c>
      <c r="M358" s="418">
        <f t="shared" si="60"/>
        <v>1.45</v>
      </c>
      <c r="N358" s="418">
        <f t="shared" si="60"/>
        <v>10338</v>
      </c>
      <c r="O358" s="418">
        <f t="shared" si="60"/>
        <v>9587</v>
      </c>
      <c r="P358" s="418">
        <f t="shared" si="60"/>
        <v>9587</v>
      </c>
      <c r="Q358" s="418">
        <f t="shared" si="60"/>
        <v>20096</v>
      </c>
      <c r="R358" s="418">
        <f t="shared" si="60"/>
        <v>16868</v>
      </c>
      <c r="S358" s="418">
        <f t="shared" si="60"/>
        <v>2530</v>
      </c>
      <c r="T358" s="418">
        <f t="shared" si="60"/>
        <v>698</v>
      </c>
      <c r="U358" s="418">
        <f t="shared" si="60"/>
        <v>0</v>
      </c>
      <c r="V358" s="418">
        <f t="shared" si="60"/>
        <v>0</v>
      </c>
      <c r="W358" s="418">
        <f t="shared" si="60"/>
        <v>0</v>
      </c>
      <c r="X358" s="418">
        <f t="shared" si="60"/>
        <v>0</v>
      </c>
      <c r="Y358" s="418">
        <f t="shared" si="60"/>
        <v>0</v>
      </c>
      <c r="Z358" s="356">
        <f t="shared" si="60"/>
        <v>0</v>
      </c>
      <c r="AA358" s="356">
        <f t="shared" si="60"/>
        <v>0</v>
      </c>
      <c r="AB358" s="356">
        <f t="shared" si="60"/>
        <v>0</v>
      </c>
      <c r="AC358" s="356">
        <f t="shared" si="60"/>
        <v>0</v>
      </c>
      <c r="AD358" s="154"/>
      <c r="AF358" s="154"/>
      <c r="AG358" s="154"/>
      <c r="AH358" s="154"/>
      <c r="AI358" s="154"/>
    </row>
    <row r="359" spans="1:35" ht="12.75" hidden="1" x14ac:dyDescent="0.2">
      <c r="A359" s="699"/>
      <c r="B359" s="700"/>
      <c r="C359" s="700"/>
      <c r="D359" s="700"/>
      <c r="E359" s="850" t="s">
        <v>187</v>
      </c>
      <c r="F359" s="687" t="s">
        <v>110</v>
      </c>
      <c r="G359" s="905" t="s">
        <v>349</v>
      </c>
      <c r="H359" s="479">
        <f t="shared" si="60"/>
        <v>0</v>
      </c>
      <c r="I359" s="479">
        <f t="shared" si="60"/>
        <v>0</v>
      </c>
      <c r="J359" s="418">
        <f t="shared" si="60"/>
        <v>5</v>
      </c>
      <c r="K359" s="418">
        <f t="shared" si="60"/>
        <v>1</v>
      </c>
      <c r="L359" s="418">
        <f t="shared" si="60"/>
        <v>1000</v>
      </c>
      <c r="M359" s="418">
        <f t="shared" si="60"/>
        <v>0</v>
      </c>
      <c r="N359" s="418">
        <f t="shared" si="60"/>
        <v>0</v>
      </c>
      <c r="O359" s="418">
        <f t="shared" si="60"/>
        <v>0</v>
      </c>
      <c r="P359" s="418">
        <f t="shared" si="60"/>
        <v>0</v>
      </c>
      <c r="Q359" s="418">
        <f t="shared" si="60"/>
        <v>1</v>
      </c>
      <c r="R359" s="418">
        <f t="shared" si="60"/>
        <v>1</v>
      </c>
      <c r="S359" s="418">
        <f t="shared" si="60"/>
        <v>0</v>
      </c>
      <c r="T359" s="418">
        <f t="shared" si="60"/>
        <v>0</v>
      </c>
      <c r="U359" s="418">
        <f t="shared" si="60"/>
        <v>0</v>
      </c>
      <c r="V359" s="418">
        <f t="shared" si="60"/>
        <v>0</v>
      </c>
      <c r="W359" s="418">
        <f t="shared" si="60"/>
        <v>0</v>
      </c>
      <c r="X359" s="418">
        <f t="shared" si="60"/>
        <v>0</v>
      </c>
      <c r="Y359" s="418">
        <f t="shared" si="60"/>
        <v>0</v>
      </c>
      <c r="Z359" s="356">
        <f t="shared" si="60"/>
        <v>0</v>
      </c>
      <c r="AA359" s="356">
        <f t="shared" si="60"/>
        <v>0</v>
      </c>
      <c r="AB359" s="356">
        <f t="shared" si="60"/>
        <v>0</v>
      </c>
      <c r="AC359" s="356">
        <f t="shared" si="60"/>
        <v>0</v>
      </c>
      <c r="AD359" s="154"/>
      <c r="AF359" s="154"/>
      <c r="AG359" s="154"/>
      <c r="AH359" s="154"/>
      <c r="AI359" s="154"/>
    </row>
    <row r="360" spans="1:35" ht="12.75" hidden="1" x14ac:dyDescent="0.2">
      <c r="A360" s="699"/>
      <c r="B360" s="700"/>
      <c r="C360" s="700"/>
      <c r="D360" s="700"/>
      <c r="E360" s="850"/>
      <c r="F360" s="687" t="s">
        <v>111</v>
      </c>
      <c r="G360" s="906"/>
      <c r="H360" s="479">
        <f t="shared" si="60"/>
        <v>0</v>
      </c>
      <c r="I360" s="479">
        <f t="shared" si="60"/>
        <v>0</v>
      </c>
      <c r="J360" s="418">
        <f t="shared" si="60"/>
        <v>5</v>
      </c>
      <c r="K360" s="418">
        <f t="shared" si="60"/>
        <v>1</v>
      </c>
      <c r="L360" s="418">
        <f t="shared" si="60"/>
        <v>0</v>
      </c>
      <c r="M360" s="418">
        <f t="shared" si="60"/>
        <v>0</v>
      </c>
      <c r="N360" s="418">
        <f t="shared" si="60"/>
        <v>0</v>
      </c>
      <c r="O360" s="418">
        <f t="shared" si="60"/>
        <v>0</v>
      </c>
      <c r="P360" s="418">
        <f t="shared" si="60"/>
        <v>0</v>
      </c>
      <c r="Q360" s="418">
        <f t="shared" si="60"/>
        <v>1</v>
      </c>
      <c r="R360" s="418">
        <f t="shared" si="60"/>
        <v>1</v>
      </c>
      <c r="S360" s="418">
        <f t="shared" si="60"/>
        <v>0</v>
      </c>
      <c r="T360" s="418">
        <f t="shared" si="60"/>
        <v>0</v>
      </c>
      <c r="U360" s="418">
        <f t="shared" si="60"/>
        <v>0</v>
      </c>
      <c r="V360" s="418">
        <f t="shared" si="60"/>
        <v>0</v>
      </c>
      <c r="W360" s="418">
        <f t="shared" si="60"/>
        <v>0</v>
      </c>
      <c r="X360" s="418">
        <f t="shared" si="60"/>
        <v>0</v>
      </c>
      <c r="Y360" s="418">
        <f t="shared" si="60"/>
        <v>0</v>
      </c>
      <c r="Z360" s="356">
        <f t="shared" si="60"/>
        <v>0</v>
      </c>
      <c r="AA360" s="356">
        <f t="shared" si="60"/>
        <v>0</v>
      </c>
      <c r="AB360" s="356">
        <f t="shared" si="60"/>
        <v>0</v>
      </c>
      <c r="AC360" s="356">
        <f t="shared" si="60"/>
        <v>0</v>
      </c>
      <c r="AD360" s="154"/>
      <c r="AF360" s="154"/>
      <c r="AG360" s="154"/>
      <c r="AH360" s="154"/>
      <c r="AI360" s="154"/>
    </row>
    <row r="361" spans="1:35" ht="12.75" hidden="1" x14ac:dyDescent="0.2">
      <c r="A361" s="501"/>
      <c r="B361" s="451"/>
      <c r="C361" s="451"/>
      <c r="D361" s="451"/>
      <c r="E361" s="903" t="s">
        <v>345</v>
      </c>
      <c r="F361" s="687" t="s">
        <v>110</v>
      </c>
      <c r="G361" s="905" t="s">
        <v>350</v>
      </c>
      <c r="H361" s="479">
        <f>H363+H365+H367</f>
        <v>0</v>
      </c>
      <c r="I361" s="479">
        <f t="shared" ref="I361:AC362" si="61">I363+I365+I367</f>
        <v>8140</v>
      </c>
      <c r="J361" s="418">
        <f t="shared" si="61"/>
        <v>15841</v>
      </c>
      <c r="K361" s="418">
        <f t="shared" si="61"/>
        <v>8514</v>
      </c>
      <c r="L361" s="418">
        <f t="shared" si="61"/>
        <v>12482000</v>
      </c>
      <c r="M361" s="418">
        <f t="shared" si="61"/>
        <v>2.0700000000000003</v>
      </c>
      <c r="N361" s="418">
        <f t="shared" si="61"/>
        <v>0</v>
      </c>
      <c r="O361" s="418">
        <f t="shared" si="61"/>
        <v>0</v>
      </c>
      <c r="P361" s="418">
        <f t="shared" si="61"/>
        <v>0</v>
      </c>
      <c r="Q361" s="418">
        <f t="shared" si="61"/>
        <v>8514</v>
      </c>
      <c r="R361" s="418">
        <f t="shared" si="61"/>
        <v>6640</v>
      </c>
      <c r="S361" s="418">
        <f t="shared" si="61"/>
        <v>1000</v>
      </c>
      <c r="T361" s="418">
        <f t="shared" si="61"/>
        <v>874</v>
      </c>
      <c r="U361" s="418">
        <f t="shared" si="61"/>
        <v>0</v>
      </c>
      <c r="V361" s="418">
        <f t="shared" si="61"/>
        <v>0</v>
      </c>
      <c r="W361" s="418">
        <f t="shared" si="61"/>
        <v>0</v>
      </c>
      <c r="X361" s="418">
        <f t="shared" si="61"/>
        <v>0</v>
      </c>
      <c r="Y361" s="418">
        <f t="shared" si="61"/>
        <v>0</v>
      </c>
      <c r="Z361" s="356">
        <f t="shared" si="61"/>
        <v>0</v>
      </c>
      <c r="AA361" s="356">
        <f t="shared" si="61"/>
        <v>0</v>
      </c>
      <c r="AB361" s="356">
        <f t="shared" si="61"/>
        <v>0</v>
      </c>
      <c r="AC361" s="356">
        <f t="shared" si="61"/>
        <v>0</v>
      </c>
      <c r="AD361" s="154"/>
      <c r="AF361" s="154"/>
      <c r="AG361" s="154"/>
      <c r="AH361" s="154"/>
      <c r="AI361" s="154"/>
    </row>
    <row r="362" spans="1:35" ht="12.75" hidden="1" x14ac:dyDescent="0.2">
      <c r="A362" s="501"/>
      <c r="B362" s="451"/>
      <c r="C362" s="451"/>
      <c r="D362" s="451"/>
      <c r="E362" s="903"/>
      <c r="F362" s="687" t="s">
        <v>111</v>
      </c>
      <c r="G362" s="906"/>
      <c r="H362" s="479">
        <f>H364+H366+H368</f>
        <v>0</v>
      </c>
      <c r="I362" s="479">
        <f t="shared" si="61"/>
        <v>11258</v>
      </c>
      <c r="J362" s="418">
        <f t="shared" si="61"/>
        <v>3850</v>
      </c>
      <c r="K362" s="418">
        <f t="shared" si="61"/>
        <v>8514</v>
      </c>
      <c r="L362" s="418">
        <f t="shared" si="61"/>
        <v>12482000</v>
      </c>
      <c r="M362" s="418">
        <f t="shared" si="61"/>
        <v>1.5</v>
      </c>
      <c r="N362" s="418">
        <f t="shared" si="61"/>
        <v>0</v>
      </c>
      <c r="O362" s="418">
        <f t="shared" si="61"/>
        <v>0</v>
      </c>
      <c r="P362" s="418">
        <f t="shared" si="61"/>
        <v>0</v>
      </c>
      <c r="Q362" s="418">
        <f t="shared" si="61"/>
        <v>8514</v>
      </c>
      <c r="R362" s="418">
        <f t="shared" si="61"/>
        <v>6640</v>
      </c>
      <c r="S362" s="418">
        <f t="shared" si="61"/>
        <v>1000</v>
      </c>
      <c r="T362" s="418">
        <f t="shared" si="61"/>
        <v>874</v>
      </c>
      <c r="U362" s="418">
        <f t="shared" si="61"/>
        <v>0</v>
      </c>
      <c r="V362" s="418">
        <f t="shared" si="61"/>
        <v>0</v>
      </c>
      <c r="W362" s="418">
        <f t="shared" si="61"/>
        <v>0</v>
      </c>
      <c r="X362" s="418">
        <f t="shared" si="61"/>
        <v>0</v>
      </c>
      <c r="Y362" s="418">
        <f t="shared" si="61"/>
        <v>0</v>
      </c>
      <c r="Z362" s="356">
        <f t="shared" si="61"/>
        <v>0</v>
      </c>
      <c r="AA362" s="356">
        <f t="shared" si="61"/>
        <v>0</v>
      </c>
      <c r="AB362" s="356">
        <f t="shared" si="61"/>
        <v>0</v>
      </c>
      <c r="AC362" s="356">
        <f t="shared" si="61"/>
        <v>0</v>
      </c>
      <c r="AD362" s="154"/>
      <c r="AF362" s="154"/>
      <c r="AG362" s="154"/>
      <c r="AH362" s="154"/>
      <c r="AI362" s="154"/>
    </row>
    <row r="363" spans="1:35" ht="12.75" hidden="1" x14ac:dyDescent="0.2">
      <c r="A363" s="501"/>
      <c r="B363" s="451"/>
      <c r="C363" s="451"/>
      <c r="D363" s="451"/>
      <c r="E363" s="850" t="s">
        <v>324</v>
      </c>
      <c r="F363" s="687" t="s">
        <v>110</v>
      </c>
      <c r="G363" s="905" t="s">
        <v>351</v>
      </c>
      <c r="H363" s="479">
        <f t="shared" ref="H363:AC368" si="62">H641</f>
        <v>0</v>
      </c>
      <c r="I363" s="479">
        <f t="shared" si="62"/>
        <v>1301</v>
      </c>
      <c r="J363" s="418">
        <f t="shared" si="62"/>
        <v>2479</v>
      </c>
      <c r="K363" s="418">
        <f t="shared" si="62"/>
        <v>1349</v>
      </c>
      <c r="L363" s="418">
        <f t="shared" si="62"/>
        <v>1963000</v>
      </c>
      <c r="M363" s="418">
        <f t="shared" si="62"/>
        <v>1.04</v>
      </c>
      <c r="N363" s="418">
        <f t="shared" si="62"/>
        <v>0</v>
      </c>
      <c r="O363" s="418">
        <f t="shared" si="62"/>
        <v>0</v>
      </c>
      <c r="P363" s="418">
        <f t="shared" si="62"/>
        <v>0</v>
      </c>
      <c r="Q363" s="418">
        <f t="shared" si="62"/>
        <v>1349</v>
      </c>
      <c r="R363" s="418">
        <f t="shared" si="62"/>
        <v>1042</v>
      </c>
      <c r="S363" s="418">
        <f t="shared" si="62"/>
        <v>160</v>
      </c>
      <c r="T363" s="418">
        <f t="shared" si="62"/>
        <v>147</v>
      </c>
      <c r="U363" s="418">
        <f t="shared" si="62"/>
        <v>0</v>
      </c>
      <c r="V363" s="418">
        <f t="shared" si="62"/>
        <v>0</v>
      </c>
      <c r="W363" s="418">
        <f t="shared" si="62"/>
        <v>0</v>
      </c>
      <c r="X363" s="418">
        <f t="shared" si="62"/>
        <v>0</v>
      </c>
      <c r="Y363" s="418">
        <f t="shared" si="62"/>
        <v>0</v>
      </c>
      <c r="Z363" s="356">
        <f t="shared" si="62"/>
        <v>0</v>
      </c>
      <c r="AA363" s="356">
        <f t="shared" si="62"/>
        <v>0</v>
      </c>
      <c r="AB363" s="356">
        <f t="shared" si="62"/>
        <v>0</v>
      </c>
      <c r="AC363" s="356">
        <f t="shared" si="62"/>
        <v>0</v>
      </c>
      <c r="AD363" s="154"/>
      <c r="AF363" s="154"/>
      <c r="AG363" s="154"/>
      <c r="AH363" s="154"/>
      <c r="AI363" s="154"/>
    </row>
    <row r="364" spans="1:35" ht="12.75" hidden="1" x14ac:dyDescent="0.2">
      <c r="A364" s="501"/>
      <c r="B364" s="451"/>
      <c r="C364" s="451"/>
      <c r="D364" s="451"/>
      <c r="E364" s="850"/>
      <c r="F364" s="687" t="s">
        <v>111</v>
      </c>
      <c r="G364" s="906"/>
      <c r="H364" s="479">
        <f t="shared" si="62"/>
        <v>0</v>
      </c>
      <c r="I364" s="479">
        <f t="shared" si="62"/>
        <v>1803</v>
      </c>
      <c r="J364" s="418">
        <f t="shared" si="62"/>
        <v>600</v>
      </c>
      <c r="K364" s="418">
        <f t="shared" si="62"/>
        <v>1349</v>
      </c>
      <c r="L364" s="418">
        <f t="shared" si="62"/>
        <v>1963000</v>
      </c>
      <c r="M364" s="418">
        <f t="shared" si="62"/>
        <v>0.75</v>
      </c>
      <c r="N364" s="418">
        <f t="shared" si="62"/>
        <v>0</v>
      </c>
      <c r="O364" s="418">
        <f t="shared" si="62"/>
        <v>0</v>
      </c>
      <c r="P364" s="418">
        <f t="shared" si="62"/>
        <v>0</v>
      </c>
      <c r="Q364" s="418">
        <f t="shared" si="62"/>
        <v>1349</v>
      </c>
      <c r="R364" s="418">
        <f t="shared" si="62"/>
        <v>1042</v>
      </c>
      <c r="S364" s="418">
        <f t="shared" si="62"/>
        <v>160</v>
      </c>
      <c r="T364" s="418">
        <f t="shared" si="62"/>
        <v>147</v>
      </c>
      <c r="U364" s="418">
        <f t="shared" si="62"/>
        <v>0</v>
      </c>
      <c r="V364" s="418">
        <f t="shared" si="62"/>
        <v>0</v>
      </c>
      <c r="W364" s="418">
        <f t="shared" si="62"/>
        <v>0</v>
      </c>
      <c r="X364" s="418">
        <f t="shared" si="62"/>
        <v>0</v>
      </c>
      <c r="Y364" s="418">
        <f t="shared" si="62"/>
        <v>0</v>
      </c>
      <c r="Z364" s="356">
        <f t="shared" si="62"/>
        <v>0</v>
      </c>
      <c r="AA364" s="356">
        <f t="shared" si="62"/>
        <v>0</v>
      </c>
      <c r="AB364" s="356">
        <f t="shared" si="62"/>
        <v>0</v>
      </c>
      <c r="AC364" s="356">
        <f t="shared" si="62"/>
        <v>0</v>
      </c>
      <c r="AD364" s="154"/>
      <c r="AF364" s="154"/>
      <c r="AG364" s="154"/>
      <c r="AH364" s="154"/>
      <c r="AI364" s="154"/>
    </row>
    <row r="365" spans="1:35" ht="12.75" hidden="1" x14ac:dyDescent="0.2">
      <c r="A365" s="501"/>
      <c r="B365" s="451"/>
      <c r="C365" s="451"/>
      <c r="D365" s="451"/>
      <c r="E365" s="850" t="s">
        <v>325</v>
      </c>
      <c r="F365" s="687" t="s">
        <v>110</v>
      </c>
      <c r="G365" s="905" t="s">
        <v>352</v>
      </c>
      <c r="H365" s="479">
        <f t="shared" si="62"/>
        <v>0</v>
      </c>
      <c r="I365" s="479">
        <f t="shared" si="62"/>
        <v>6839</v>
      </c>
      <c r="J365" s="418">
        <f t="shared" si="62"/>
        <v>12945</v>
      </c>
      <c r="K365" s="418">
        <f t="shared" si="62"/>
        <v>7067</v>
      </c>
      <c r="L365" s="418">
        <f t="shared" si="62"/>
        <v>10294000</v>
      </c>
      <c r="M365" s="418">
        <f t="shared" si="62"/>
        <v>1.03</v>
      </c>
      <c r="N365" s="418">
        <f t="shared" si="62"/>
        <v>0</v>
      </c>
      <c r="O365" s="418">
        <f t="shared" si="62"/>
        <v>0</v>
      </c>
      <c r="P365" s="418">
        <f t="shared" si="62"/>
        <v>0</v>
      </c>
      <c r="Q365" s="418">
        <f t="shared" si="62"/>
        <v>7067</v>
      </c>
      <c r="R365" s="418">
        <f t="shared" si="62"/>
        <v>5500</v>
      </c>
      <c r="S365" s="418">
        <f t="shared" si="62"/>
        <v>840</v>
      </c>
      <c r="T365" s="418">
        <f t="shared" si="62"/>
        <v>727</v>
      </c>
      <c r="U365" s="418">
        <f t="shared" si="62"/>
        <v>0</v>
      </c>
      <c r="V365" s="418">
        <f t="shared" si="62"/>
        <v>0</v>
      </c>
      <c r="W365" s="418">
        <f t="shared" si="62"/>
        <v>0</v>
      </c>
      <c r="X365" s="418">
        <f t="shared" si="62"/>
        <v>0</v>
      </c>
      <c r="Y365" s="418">
        <f t="shared" si="62"/>
        <v>0</v>
      </c>
      <c r="Z365" s="356">
        <f t="shared" si="62"/>
        <v>0</v>
      </c>
      <c r="AA365" s="356">
        <f t="shared" si="62"/>
        <v>0</v>
      </c>
      <c r="AB365" s="356">
        <f t="shared" si="62"/>
        <v>0</v>
      </c>
      <c r="AC365" s="356">
        <f t="shared" si="62"/>
        <v>0</v>
      </c>
      <c r="AD365" s="154"/>
      <c r="AF365" s="154"/>
      <c r="AG365" s="154"/>
      <c r="AH365" s="154"/>
      <c r="AI365" s="154"/>
    </row>
    <row r="366" spans="1:35" ht="12.75" hidden="1" x14ac:dyDescent="0.2">
      <c r="A366" s="501"/>
      <c r="B366" s="451"/>
      <c r="C366" s="451"/>
      <c r="D366" s="451"/>
      <c r="E366" s="850"/>
      <c r="F366" s="687" t="s">
        <v>111</v>
      </c>
      <c r="G366" s="906"/>
      <c r="H366" s="479">
        <f t="shared" si="62"/>
        <v>0</v>
      </c>
      <c r="I366" s="479">
        <f t="shared" si="62"/>
        <v>9455</v>
      </c>
      <c r="J366" s="418">
        <f t="shared" si="62"/>
        <v>3050</v>
      </c>
      <c r="K366" s="418">
        <f t="shared" si="62"/>
        <v>7067</v>
      </c>
      <c r="L366" s="418">
        <f t="shared" si="62"/>
        <v>10294000</v>
      </c>
      <c r="M366" s="418">
        <f t="shared" si="62"/>
        <v>0.75</v>
      </c>
      <c r="N366" s="418">
        <f t="shared" si="62"/>
        <v>0</v>
      </c>
      <c r="O366" s="418">
        <f t="shared" si="62"/>
        <v>0</v>
      </c>
      <c r="P366" s="418">
        <f t="shared" si="62"/>
        <v>0</v>
      </c>
      <c r="Q366" s="418">
        <f t="shared" si="62"/>
        <v>7067</v>
      </c>
      <c r="R366" s="418">
        <f t="shared" si="62"/>
        <v>5500</v>
      </c>
      <c r="S366" s="418">
        <f t="shared" si="62"/>
        <v>840</v>
      </c>
      <c r="T366" s="418">
        <f t="shared" si="62"/>
        <v>727</v>
      </c>
      <c r="U366" s="418">
        <f t="shared" si="62"/>
        <v>0</v>
      </c>
      <c r="V366" s="418">
        <f t="shared" si="62"/>
        <v>0</v>
      </c>
      <c r="W366" s="418">
        <f t="shared" si="62"/>
        <v>0</v>
      </c>
      <c r="X366" s="418">
        <f t="shared" si="62"/>
        <v>0</v>
      </c>
      <c r="Y366" s="418">
        <f t="shared" si="62"/>
        <v>0</v>
      </c>
      <c r="Z366" s="356">
        <f t="shared" si="62"/>
        <v>0</v>
      </c>
      <c r="AA366" s="356">
        <f t="shared" si="62"/>
        <v>0</v>
      </c>
      <c r="AB366" s="356">
        <f t="shared" si="62"/>
        <v>0</v>
      </c>
      <c r="AC366" s="356">
        <f t="shared" si="62"/>
        <v>0</v>
      </c>
      <c r="AD366" s="154"/>
      <c r="AF366" s="154"/>
      <c r="AG366" s="154"/>
      <c r="AH366" s="154"/>
      <c r="AI366" s="154"/>
    </row>
    <row r="367" spans="1:35" ht="12.75" hidden="1" x14ac:dyDescent="0.2">
      <c r="A367" s="501"/>
      <c r="B367" s="451"/>
      <c r="C367" s="451"/>
      <c r="D367" s="451"/>
      <c r="E367" s="850" t="s">
        <v>187</v>
      </c>
      <c r="F367" s="687" t="s">
        <v>110</v>
      </c>
      <c r="G367" s="905" t="s">
        <v>353</v>
      </c>
      <c r="H367" s="479">
        <f t="shared" si="62"/>
        <v>0</v>
      </c>
      <c r="I367" s="479">
        <f t="shared" si="62"/>
        <v>0</v>
      </c>
      <c r="J367" s="418">
        <f t="shared" si="62"/>
        <v>417</v>
      </c>
      <c r="K367" s="418">
        <f t="shared" si="62"/>
        <v>98</v>
      </c>
      <c r="L367" s="418">
        <f t="shared" si="62"/>
        <v>225000</v>
      </c>
      <c r="M367" s="418">
        <f t="shared" si="62"/>
        <v>0</v>
      </c>
      <c r="N367" s="418">
        <f t="shared" si="62"/>
        <v>0</v>
      </c>
      <c r="O367" s="418">
        <f t="shared" si="62"/>
        <v>0</v>
      </c>
      <c r="P367" s="418">
        <f t="shared" si="62"/>
        <v>0</v>
      </c>
      <c r="Q367" s="418">
        <f t="shared" si="62"/>
        <v>98</v>
      </c>
      <c r="R367" s="418">
        <f t="shared" si="62"/>
        <v>98</v>
      </c>
      <c r="S367" s="418">
        <f t="shared" si="62"/>
        <v>0</v>
      </c>
      <c r="T367" s="418">
        <f t="shared" si="62"/>
        <v>0</v>
      </c>
      <c r="U367" s="418">
        <f t="shared" si="62"/>
        <v>0</v>
      </c>
      <c r="V367" s="418">
        <f t="shared" si="62"/>
        <v>0</v>
      </c>
      <c r="W367" s="418">
        <f t="shared" si="62"/>
        <v>0</v>
      </c>
      <c r="X367" s="418">
        <f t="shared" si="62"/>
        <v>0</v>
      </c>
      <c r="Y367" s="418">
        <f t="shared" si="62"/>
        <v>0</v>
      </c>
      <c r="Z367" s="356">
        <f t="shared" si="62"/>
        <v>0</v>
      </c>
      <c r="AA367" s="356">
        <f t="shared" si="62"/>
        <v>0</v>
      </c>
      <c r="AB367" s="356">
        <f t="shared" si="62"/>
        <v>0</v>
      </c>
      <c r="AC367" s="356">
        <f t="shared" si="62"/>
        <v>0</v>
      </c>
      <c r="AD367" s="154"/>
      <c r="AF367" s="154"/>
      <c r="AG367" s="154"/>
      <c r="AH367" s="154"/>
      <c r="AI367" s="154"/>
    </row>
    <row r="368" spans="1:35" ht="12.75" hidden="1" x14ac:dyDescent="0.2">
      <c r="A368" s="501"/>
      <c r="B368" s="451"/>
      <c r="C368" s="451"/>
      <c r="D368" s="451"/>
      <c r="E368" s="850"/>
      <c r="F368" s="687" t="s">
        <v>111</v>
      </c>
      <c r="G368" s="906"/>
      <c r="H368" s="479">
        <f t="shared" si="62"/>
        <v>0</v>
      </c>
      <c r="I368" s="479">
        <f t="shared" si="62"/>
        <v>0</v>
      </c>
      <c r="J368" s="418">
        <f t="shared" si="62"/>
        <v>200</v>
      </c>
      <c r="K368" s="418">
        <f t="shared" si="62"/>
        <v>98</v>
      </c>
      <c r="L368" s="418">
        <f t="shared" si="62"/>
        <v>225000</v>
      </c>
      <c r="M368" s="418">
        <f t="shared" si="62"/>
        <v>0</v>
      </c>
      <c r="N368" s="418">
        <f t="shared" si="62"/>
        <v>0</v>
      </c>
      <c r="O368" s="418">
        <f t="shared" si="62"/>
        <v>0</v>
      </c>
      <c r="P368" s="418">
        <f t="shared" si="62"/>
        <v>0</v>
      </c>
      <c r="Q368" s="418">
        <f t="shared" si="62"/>
        <v>98</v>
      </c>
      <c r="R368" s="418">
        <f t="shared" si="62"/>
        <v>98</v>
      </c>
      <c r="S368" s="418">
        <f t="shared" si="62"/>
        <v>0</v>
      </c>
      <c r="T368" s="418">
        <f t="shared" si="62"/>
        <v>0</v>
      </c>
      <c r="U368" s="418">
        <f t="shared" si="62"/>
        <v>0</v>
      </c>
      <c r="V368" s="418">
        <f t="shared" si="62"/>
        <v>0</v>
      </c>
      <c r="W368" s="418">
        <f t="shared" si="62"/>
        <v>0</v>
      </c>
      <c r="X368" s="418">
        <f t="shared" si="62"/>
        <v>0</v>
      </c>
      <c r="Y368" s="418">
        <f t="shared" si="62"/>
        <v>0</v>
      </c>
      <c r="Z368" s="356">
        <f t="shared" si="62"/>
        <v>0</v>
      </c>
      <c r="AA368" s="356">
        <f t="shared" si="62"/>
        <v>0</v>
      </c>
      <c r="AB368" s="356">
        <f t="shared" si="62"/>
        <v>0</v>
      </c>
      <c r="AC368" s="356">
        <f t="shared" si="62"/>
        <v>0</v>
      </c>
      <c r="AD368" s="154"/>
      <c r="AF368" s="154"/>
      <c r="AG368" s="154"/>
      <c r="AH368" s="154"/>
      <c r="AI368" s="154"/>
    </row>
    <row r="369" spans="1:35" ht="12.75" hidden="1" x14ac:dyDescent="0.2">
      <c r="A369" s="501"/>
      <c r="B369" s="451"/>
      <c r="C369" s="451"/>
      <c r="D369" s="451"/>
      <c r="E369" s="904" t="s">
        <v>345</v>
      </c>
      <c r="F369" s="687" t="s">
        <v>110</v>
      </c>
      <c r="G369" s="905">
        <v>58.14</v>
      </c>
      <c r="H369" s="479">
        <f>H371+H373+H375</f>
        <v>0</v>
      </c>
      <c r="I369" s="479">
        <f t="shared" ref="I369:AC370" si="63">I371+I373+I375</f>
        <v>15384</v>
      </c>
      <c r="J369" s="418">
        <f t="shared" si="63"/>
        <v>12679</v>
      </c>
      <c r="K369" s="418">
        <f t="shared" si="63"/>
        <v>2125</v>
      </c>
      <c r="L369" s="418">
        <f t="shared" si="63"/>
        <v>4574000</v>
      </c>
      <c r="M369" s="418">
        <f t="shared" si="63"/>
        <v>0.88</v>
      </c>
      <c r="N369" s="418">
        <f t="shared" si="63"/>
        <v>1650</v>
      </c>
      <c r="O369" s="418">
        <f t="shared" si="63"/>
        <v>1600</v>
      </c>
      <c r="P369" s="418">
        <f t="shared" si="63"/>
        <v>1600</v>
      </c>
      <c r="Q369" s="418">
        <f t="shared" si="63"/>
        <v>2125</v>
      </c>
      <c r="R369" s="418">
        <f t="shared" si="63"/>
        <v>1177</v>
      </c>
      <c r="S369" s="418">
        <f t="shared" si="63"/>
        <v>373</v>
      </c>
      <c r="T369" s="418">
        <f t="shared" si="63"/>
        <v>305</v>
      </c>
      <c r="U369" s="418">
        <f t="shared" si="63"/>
        <v>270</v>
      </c>
      <c r="V369" s="418">
        <f t="shared" si="63"/>
        <v>0</v>
      </c>
      <c r="W369" s="418">
        <f t="shared" si="63"/>
        <v>0</v>
      </c>
      <c r="X369" s="418">
        <f t="shared" si="63"/>
        <v>0</v>
      </c>
      <c r="Y369" s="418">
        <f t="shared" si="63"/>
        <v>0</v>
      </c>
      <c r="Z369" s="356">
        <f t="shared" si="63"/>
        <v>0</v>
      </c>
      <c r="AA369" s="356">
        <f t="shared" si="63"/>
        <v>0</v>
      </c>
      <c r="AB369" s="356">
        <f t="shared" si="63"/>
        <v>0</v>
      </c>
      <c r="AC369" s="356">
        <f t="shared" si="63"/>
        <v>0</v>
      </c>
      <c r="AD369" s="154"/>
    </row>
    <row r="370" spans="1:35" ht="12.75" hidden="1" x14ac:dyDescent="0.2">
      <c r="A370" s="501"/>
      <c r="B370" s="451"/>
      <c r="C370" s="451"/>
      <c r="D370" s="451"/>
      <c r="E370" s="904"/>
      <c r="F370" s="687" t="s">
        <v>111</v>
      </c>
      <c r="G370" s="906"/>
      <c r="H370" s="479">
        <f>H372+H374+H376</f>
        <v>0</v>
      </c>
      <c r="I370" s="479">
        <f t="shared" si="63"/>
        <v>16037</v>
      </c>
      <c r="J370" s="418">
        <f t="shared" si="63"/>
        <v>9031</v>
      </c>
      <c r="K370" s="418">
        <f t="shared" si="63"/>
        <v>2125</v>
      </c>
      <c r="L370" s="418">
        <f t="shared" si="63"/>
        <v>4499000</v>
      </c>
      <c r="M370" s="418">
        <f t="shared" si="63"/>
        <v>0.77</v>
      </c>
      <c r="N370" s="418">
        <f t="shared" si="63"/>
        <v>1650</v>
      </c>
      <c r="O370" s="418">
        <f t="shared" si="63"/>
        <v>1600</v>
      </c>
      <c r="P370" s="418">
        <f t="shared" si="63"/>
        <v>1600</v>
      </c>
      <c r="Q370" s="418">
        <f t="shared" si="63"/>
        <v>2125</v>
      </c>
      <c r="R370" s="418">
        <f t="shared" si="63"/>
        <v>1177</v>
      </c>
      <c r="S370" s="418">
        <f t="shared" si="63"/>
        <v>373</v>
      </c>
      <c r="T370" s="418">
        <f t="shared" si="63"/>
        <v>305</v>
      </c>
      <c r="U370" s="418">
        <f t="shared" si="63"/>
        <v>270</v>
      </c>
      <c r="V370" s="418">
        <f t="shared" si="63"/>
        <v>0</v>
      </c>
      <c r="W370" s="418">
        <f t="shared" si="63"/>
        <v>0</v>
      </c>
      <c r="X370" s="418">
        <f t="shared" si="63"/>
        <v>0</v>
      </c>
      <c r="Y370" s="418">
        <f t="shared" si="63"/>
        <v>0</v>
      </c>
      <c r="Z370" s="356">
        <f t="shared" si="63"/>
        <v>0</v>
      </c>
      <c r="AA370" s="356">
        <f t="shared" si="63"/>
        <v>0</v>
      </c>
      <c r="AB370" s="356">
        <f t="shared" si="63"/>
        <v>0</v>
      </c>
      <c r="AC370" s="356">
        <f t="shared" si="63"/>
        <v>0</v>
      </c>
      <c r="AD370" s="154"/>
    </row>
    <row r="371" spans="1:35" ht="12.75" hidden="1" x14ac:dyDescent="0.2">
      <c r="A371" s="501"/>
      <c r="B371" s="451"/>
      <c r="C371" s="451"/>
      <c r="D371" s="451"/>
      <c r="E371" s="850" t="s">
        <v>324</v>
      </c>
      <c r="F371" s="687" t="s">
        <v>110</v>
      </c>
      <c r="G371" s="905" t="s">
        <v>354</v>
      </c>
      <c r="H371" s="479">
        <f t="shared" ref="H371:AC376" si="64">H649</f>
        <v>0</v>
      </c>
      <c r="I371" s="479">
        <f t="shared" si="64"/>
        <v>2353</v>
      </c>
      <c r="J371" s="418">
        <f t="shared" si="64"/>
        <v>1949</v>
      </c>
      <c r="K371" s="418">
        <f t="shared" si="64"/>
        <v>253</v>
      </c>
      <c r="L371" s="418">
        <f t="shared" si="64"/>
        <v>625000</v>
      </c>
      <c r="M371" s="418">
        <f t="shared" si="64"/>
        <v>0.11</v>
      </c>
      <c r="N371" s="418">
        <f t="shared" si="64"/>
        <v>253</v>
      </c>
      <c r="O371" s="418">
        <f t="shared" si="64"/>
        <v>245</v>
      </c>
      <c r="P371" s="418">
        <f t="shared" si="64"/>
        <v>245</v>
      </c>
      <c r="Q371" s="418">
        <f t="shared" si="64"/>
        <v>253</v>
      </c>
      <c r="R371" s="418">
        <f t="shared" si="64"/>
        <v>142</v>
      </c>
      <c r="S371" s="418">
        <f t="shared" si="64"/>
        <v>41</v>
      </c>
      <c r="T371" s="418">
        <f t="shared" si="64"/>
        <v>35</v>
      </c>
      <c r="U371" s="418">
        <f t="shared" si="64"/>
        <v>35</v>
      </c>
      <c r="V371" s="418">
        <f t="shared" si="64"/>
        <v>0</v>
      </c>
      <c r="W371" s="418">
        <f t="shared" si="64"/>
        <v>0</v>
      </c>
      <c r="X371" s="418">
        <f t="shared" si="64"/>
        <v>0</v>
      </c>
      <c r="Y371" s="418">
        <f t="shared" si="64"/>
        <v>0</v>
      </c>
      <c r="Z371" s="356">
        <f t="shared" si="64"/>
        <v>0</v>
      </c>
      <c r="AA371" s="356">
        <f t="shared" si="64"/>
        <v>0</v>
      </c>
      <c r="AB371" s="356">
        <f t="shared" si="64"/>
        <v>0</v>
      </c>
      <c r="AC371" s="356">
        <f t="shared" si="64"/>
        <v>0</v>
      </c>
      <c r="AD371" s="154"/>
    </row>
    <row r="372" spans="1:35" ht="12.75" hidden="1" x14ac:dyDescent="0.2">
      <c r="A372" s="501"/>
      <c r="B372" s="451"/>
      <c r="C372" s="451"/>
      <c r="D372" s="451"/>
      <c r="E372" s="850"/>
      <c r="F372" s="687" t="s">
        <v>111</v>
      </c>
      <c r="G372" s="906"/>
      <c r="H372" s="479">
        <f t="shared" si="64"/>
        <v>0</v>
      </c>
      <c r="I372" s="479">
        <f t="shared" si="64"/>
        <v>2314</v>
      </c>
      <c r="J372" s="418">
        <f t="shared" si="64"/>
        <v>1500</v>
      </c>
      <c r="K372" s="418">
        <f t="shared" si="64"/>
        <v>253</v>
      </c>
      <c r="L372" s="418">
        <f t="shared" si="64"/>
        <v>613000</v>
      </c>
      <c r="M372" s="418">
        <f t="shared" si="64"/>
        <v>0.11</v>
      </c>
      <c r="N372" s="418">
        <f t="shared" si="64"/>
        <v>253</v>
      </c>
      <c r="O372" s="418">
        <f t="shared" si="64"/>
        <v>245</v>
      </c>
      <c r="P372" s="418">
        <f t="shared" si="64"/>
        <v>245</v>
      </c>
      <c r="Q372" s="418">
        <f t="shared" si="64"/>
        <v>253</v>
      </c>
      <c r="R372" s="418">
        <f t="shared" si="64"/>
        <v>142</v>
      </c>
      <c r="S372" s="418">
        <f t="shared" si="64"/>
        <v>41</v>
      </c>
      <c r="T372" s="418">
        <f t="shared" si="64"/>
        <v>35</v>
      </c>
      <c r="U372" s="418">
        <f t="shared" si="64"/>
        <v>35</v>
      </c>
      <c r="V372" s="418">
        <f t="shared" si="64"/>
        <v>0</v>
      </c>
      <c r="W372" s="418">
        <f t="shared" si="64"/>
        <v>0</v>
      </c>
      <c r="X372" s="418">
        <f t="shared" si="64"/>
        <v>0</v>
      </c>
      <c r="Y372" s="418">
        <f t="shared" si="64"/>
        <v>0</v>
      </c>
      <c r="Z372" s="356">
        <f t="shared" si="64"/>
        <v>0</v>
      </c>
      <c r="AA372" s="356">
        <f t="shared" si="64"/>
        <v>0</v>
      </c>
      <c r="AB372" s="356">
        <f t="shared" si="64"/>
        <v>0</v>
      </c>
      <c r="AC372" s="356">
        <f t="shared" si="64"/>
        <v>0</v>
      </c>
      <c r="AD372" s="154"/>
    </row>
    <row r="373" spans="1:35" hidden="1" x14ac:dyDescent="0.2">
      <c r="A373" s="501"/>
      <c r="B373" s="451"/>
      <c r="C373" s="451"/>
      <c r="D373" s="451"/>
      <c r="E373" s="850" t="s">
        <v>325</v>
      </c>
      <c r="F373" s="687" t="s">
        <v>110</v>
      </c>
      <c r="G373" s="905" t="s">
        <v>355</v>
      </c>
      <c r="H373" s="479">
        <f t="shared" si="64"/>
        <v>0</v>
      </c>
      <c r="I373" s="479">
        <f t="shared" si="64"/>
        <v>12301</v>
      </c>
      <c r="J373" s="418">
        <f t="shared" si="64"/>
        <v>10589</v>
      </c>
      <c r="K373" s="418">
        <f t="shared" si="64"/>
        <v>1392</v>
      </c>
      <c r="L373" s="418">
        <f t="shared" si="64"/>
        <v>3448000</v>
      </c>
      <c r="M373" s="418">
        <f t="shared" si="64"/>
        <v>0.11</v>
      </c>
      <c r="N373" s="418">
        <f t="shared" si="64"/>
        <v>1397</v>
      </c>
      <c r="O373" s="418">
        <f t="shared" si="64"/>
        <v>1355</v>
      </c>
      <c r="P373" s="418">
        <f t="shared" si="64"/>
        <v>1355</v>
      </c>
      <c r="Q373" s="418">
        <f t="shared" si="64"/>
        <v>1392</v>
      </c>
      <c r="R373" s="418">
        <f t="shared" si="64"/>
        <v>776</v>
      </c>
      <c r="S373" s="418">
        <f t="shared" si="64"/>
        <v>227</v>
      </c>
      <c r="T373" s="418">
        <f t="shared" si="64"/>
        <v>195</v>
      </c>
      <c r="U373" s="418">
        <f t="shared" si="64"/>
        <v>194</v>
      </c>
      <c r="V373" s="418">
        <f t="shared" si="64"/>
        <v>0</v>
      </c>
      <c r="W373" s="418">
        <f t="shared" si="64"/>
        <v>0</v>
      </c>
      <c r="X373" s="418">
        <f t="shared" si="64"/>
        <v>0</v>
      </c>
      <c r="Y373" s="418">
        <f t="shared" si="64"/>
        <v>0</v>
      </c>
      <c r="Z373" s="356">
        <f t="shared" si="64"/>
        <v>0</v>
      </c>
      <c r="AA373" s="356">
        <f t="shared" si="64"/>
        <v>0</v>
      </c>
      <c r="AB373" s="356">
        <f t="shared" si="64"/>
        <v>0</v>
      </c>
      <c r="AC373" s="356">
        <f t="shared" si="64"/>
        <v>0</v>
      </c>
    </row>
    <row r="374" spans="1:35" hidden="1" x14ac:dyDescent="0.2">
      <c r="A374" s="501"/>
      <c r="B374" s="451"/>
      <c r="C374" s="451"/>
      <c r="D374" s="451"/>
      <c r="E374" s="850"/>
      <c r="F374" s="687" t="s">
        <v>111</v>
      </c>
      <c r="G374" s="906"/>
      <c r="H374" s="479">
        <f t="shared" si="64"/>
        <v>0</v>
      </c>
      <c r="I374" s="479">
        <f t="shared" si="64"/>
        <v>12854</v>
      </c>
      <c r="J374" s="418">
        <f t="shared" si="64"/>
        <v>7500</v>
      </c>
      <c r="K374" s="418">
        <f t="shared" si="64"/>
        <v>1392</v>
      </c>
      <c r="L374" s="418">
        <f t="shared" si="64"/>
        <v>3384000</v>
      </c>
      <c r="M374" s="418">
        <f t="shared" si="64"/>
        <v>0.11</v>
      </c>
      <c r="N374" s="418">
        <f t="shared" si="64"/>
        <v>1397</v>
      </c>
      <c r="O374" s="418">
        <f t="shared" si="64"/>
        <v>1355</v>
      </c>
      <c r="P374" s="418">
        <f t="shared" si="64"/>
        <v>1355</v>
      </c>
      <c r="Q374" s="418">
        <f t="shared" si="64"/>
        <v>1392</v>
      </c>
      <c r="R374" s="418">
        <f t="shared" si="64"/>
        <v>776</v>
      </c>
      <c r="S374" s="418">
        <f t="shared" si="64"/>
        <v>227</v>
      </c>
      <c r="T374" s="418">
        <f t="shared" si="64"/>
        <v>195</v>
      </c>
      <c r="U374" s="418">
        <f t="shared" si="64"/>
        <v>194</v>
      </c>
      <c r="V374" s="418">
        <f t="shared" si="64"/>
        <v>0</v>
      </c>
      <c r="W374" s="418">
        <f t="shared" si="64"/>
        <v>0</v>
      </c>
      <c r="X374" s="418">
        <f t="shared" si="64"/>
        <v>0</v>
      </c>
      <c r="Y374" s="418">
        <f t="shared" si="64"/>
        <v>0</v>
      </c>
      <c r="Z374" s="356">
        <f t="shared" si="64"/>
        <v>0</v>
      </c>
      <c r="AA374" s="356">
        <f t="shared" si="64"/>
        <v>0</v>
      </c>
      <c r="AB374" s="356">
        <f t="shared" si="64"/>
        <v>0</v>
      </c>
      <c r="AC374" s="356">
        <f t="shared" si="64"/>
        <v>0</v>
      </c>
    </row>
    <row r="375" spans="1:35" hidden="1" x14ac:dyDescent="0.2">
      <c r="A375" s="501"/>
      <c r="B375" s="451"/>
      <c r="C375" s="451"/>
      <c r="D375" s="451"/>
      <c r="E375" s="850" t="s">
        <v>187</v>
      </c>
      <c r="F375" s="687" t="s">
        <v>110</v>
      </c>
      <c r="G375" s="905" t="s">
        <v>356</v>
      </c>
      <c r="H375" s="479">
        <f t="shared" si="64"/>
        <v>0</v>
      </c>
      <c r="I375" s="479">
        <f t="shared" si="64"/>
        <v>730</v>
      </c>
      <c r="J375" s="418">
        <f t="shared" si="64"/>
        <v>141</v>
      </c>
      <c r="K375" s="418">
        <f t="shared" si="64"/>
        <v>480</v>
      </c>
      <c r="L375" s="418">
        <f t="shared" si="64"/>
        <v>501000</v>
      </c>
      <c r="M375" s="418">
        <f t="shared" si="64"/>
        <v>0.66</v>
      </c>
      <c r="N375" s="418">
        <f t="shared" si="64"/>
        <v>0</v>
      </c>
      <c r="O375" s="418">
        <f t="shared" si="64"/>
        <v>0</v>
      </c>
      <c r="P375" s="418">
        <f t="shared" si="64"/>
        <v>0</v>
      </c>
      <c r="Q375" s="418">
        <f t="shared" si="64"/>
        <v>480</v>
      </c>
      <c r="R375" s="418">
        <f t="shared" si="64"/>
        <v>259</v>
      </c>
      <c r="S375" s="418">
        <f t="shared" si="64"/>
        <v>105</v>
      </c>
      <c r="T375" s="418">
        <f t="shared" si="64"/>
        <v>75</v>
      </c>
      <c r="U375" s="418">
        <f t="shared" si="64"/>
        <v>41</v>
      </c>
      <c r="V375" s="418">
        <f t="shared" si="64"/>
        <v>0</v>
      </c>
      <c r="W375" s="418">
        <f t="shared" si="64"/>
        <v>0</v>
      </c>
      <c r="X375" s="418">
        <f t="shared" si="64"/>
        <v>0</v>
      </c>
      <c r="Y375" s="418">
        <f t="shared" si="64"/>
        <v>0</v>
      </c>
      <c r="Z375" s="356">
        <f t="shared" si="64"/>
        <v>0</v>
      </c>
      <c r="AA375" s="356">
        <f t="shared" si="64"/>
        <v>0</v>
      </c>
      <c r="AB375" s="356">
        <f t="shared" si="64"/>
        <v>0</v>
      </c>
      <c r="AC375" s="356">
        <f t="shared" si="64"/>
        <v>0</v>
      </c>
    </row>
    <row r="376" spans="1:35" hidden="1" x14ac:dyDescent="0.2">
      <c r="A376" s="501"/>
      <c r="B376" s="451"/>
      <c r="C376" s="451"/>
      <c r="D376" s="451"/>
      <c r="E376" s="850"/>
      <c r="F376" s="687" t="s">
        <v>111</v>
      </c>
      <c r="G376" s="906"/>
      <c r="H376" s="479">
        <f t="shared" si="64"/>
        <v>0</v>
      </c>
      <c r="I376" s="479">
        <f t="shared" si="64"/>
        <v>869</v>
      </c>
      <c r="J376" s="418">
        <f t="shared" si="64"/>
        <v>31</v>
      </c>
      <c r="K376" s="418">
        <f t="shared" si="64"/>
        <v>480</v>
      </c>
      <c r="L376" s="418">
        <f t="shared" si="64"/>
        <v>502000</v>
      </c>
      <c r="M376" s="418">
        <f t="shared" si="64"/>
        <v>0.55000000000000004</v>
      </c>
      <c r="N376" s="418">
        <f t="shared" si="64"/>
        <v>0</v>
      </c>
      <c r="O376" s="418">
        <f t="shared" si="64"/>
        <v>0</v>
      </c>
      <c r="P376" s="418">
        <f t="shared" si="64"/>
        <v>0</v>
      </c>
      <c r="Q376" s="418">
        <f t="shared" si="64"/>
        <v>480</v>
      </c>
      <c r="R376" s="418">
        <f t="shared" si="64"/>
        <v>259</v>
      </c>
      <c r="S376" s="418">
        <f t="shared" si="64"/>
        <v>105</v>
      </c>
      <c r="T376" s="418">
        <f t="shared" si="64"/>
        <v>75</v>
      </c>
      <c r="U376" s="418">
        <f t="shared" si="64"/>
        <v>41</v>
      </c>
      <c r="V376" s="418">
        <f t="shared" si="64"/>
        <v>0</v>
      </c>
      <c r="W376" s="418">
        <f t="shared" si="64"/>
        <v>0</v>
      </c>
      <c r="X376" s="418">
        <f t="shared" si="64"/>
        <v>0</v>
      </c>
      <c r="Y376" s="418">
        <f t="shared" si="64"/>
        <v>0</v>
      </c>
      <c r="Z376" s="356">
        <f t="shared" si="64"/>
        <v>0</v>
      </c>
      <c r="AA376" s="356">
        <f t="shared" si="64"/>
        <v>0</v>
      </c>
      <c r="AB376" s="356">
        <f t="shared" si="64"/>
        <v>0</v>
      </c>
      <c r="AC376" s="356">
        <f t="shared" si="64"/>
        <v>0</v>
      </c>
    </row>
    <row r="377" spans="1:35" hidden="1" x14ac:dyDescent="0.2">
      <c r="A377" s="501"/>
      <c r="B377" s="451"/>
      <c r="C377" s="451"/>
      <c r="D377" s="451"/>
      <c r="E377" s="904" t="s">
        <v>106</v>
      </c>
      <c r="F377" s="687" t="s">
        <v>110</v>
      </c>
      <c r="G377" s="905">
        <v>58.3</v>
      </c>
      <c r="H377" s="479">
        <f>H379+H381+H383</f>
        <v>0</v>
      </c>
      <c r="I377" s="479">
        <f t="shared" ref="I377:AC378" si="65">I379+I381+I383</f>
        <v>0</v>
      </c>
      <c r="J377" s="418">
        <f t="shared" si="65"/>
        <v>0</v>
      </c>
      <c r="K377" s="418">
        <f t="shared" si="65"/>
        <v>0</v>
      </c>
      <c r="L377" s="418">
        <f t="shared" si="65"/>
        <v>0</v>
      </c>
      <c r="M377" s="418">
        <f t="shared" si="65"/>
        <v>0</v>
      </c>
      <c r="N377" s="418">
        <f t="shared" si="65"/>
        <v>0</v>
      </c>
      <c r="O377" s="418">
        <f t="shared" si="65"/>
        <v>0</v>
      </c>
      <c r="P377" s="418">
        <f t="shared" si="65"/>
        <v>0</v>
      </c>
      <c r="Q377" s="418">
        <f t="shared" si="65"/>
        <v>0</v>
      </c>
      <c r="R377" s="418">
        <f t="shared" si="65"/>
        <v>0</v>
      </c>
      <c r="S377" s="418">
        <f t="shared" si="65"/>
        <v>0</v>
      </c>
      <c r="T377" s="418">
        <f t="shared" si="65"/>
        <v>0</v>
      </c>
      <c r="U377" s="418">
        <f t="shared" si="65"/>
        <v>0</v>
      </c>
      <c r="V377" s="418">
        <f t="shared" si="65"/>
        <v>0</v>
      </c>
      <c r="W377" s="418">
        <f t="shared" si="65"/>
        <v>0</v>
      </c>
      <c r="X377" s="418">
        <f t="shared" si="65"/>
        <v>0</v>
      </c>
      <c r="Y377" s="418">
        <f t="shared" si="65"/>
        <v>0</v>
      </c>
      <c r="Z377" s="356">
        <f t="shared" si="65"/>
        <v>0</v>
      </c>
      <c r="AA377" s="356">
        <f t="shared" si="65"/>
        <v>0</v>
      </c>
      <c r="AB377" s="356">
        <f t="shared" si="65"/>
        <v>0</v>
      </c>
      <c r="AC377" s="356">
        <f t="shared" si="65"/>
        <v>0</v>
      </c>
    </row>
    <row r="378" spans="1:35" hidden="1" x14ac:dyDescent="0.2">
      <c r="A378" s="501"/>
      <c r="B378" s="451"/>
      <c r="C378" s="451"/>
      <c r="D378" s="451"/>
      <c r="E378" s="904"/>
      <c r="F378" s="687" t="s">
        <v>111</v>
      </c>
      <c r="G378" s="906"/>
      <c r="H378" s="479">
        <f>H380+H382+H384</f>
        <v>0</v>
      </c>
      <c r="I378" s="479">
        <f t="shared" si="65"/>
        <v>0</v>
      </c>
      <c r="J378" s="418">
        <f t="shared" si="65"/>
        <v>0</v>
      </c>
      <c r="K378" s="418">
        <f t="shared" si="65"/>
        <v>0</v>
      </c>
      <c r="L378" s="418">
        <f t="shared" si="65"/>
        <v>0</v>
      </c>
      <c r="M378" s="418">
        <f t="shared" si="65"/>
        <v>0</v>
      </c>
      <c r="N378" s="418">
        <f t="shared" si="65"/>
        <v>0</v>
      </c>
      <c r="O378" s="418">
        <f t="shared" si="65"/>
        <v>0</v>
      </c>
      <c r="P378" s="418">
        <f t="shared" si="65"/>
        <v>0</v>
      </c>
      <c r="Q378" s="418">
        <f t="shared" si="65"/>
        <v>0</v>
      </c>
      <c r="R378" s="418">
        <f t="shared" si="65"/>
        <v>0</v>
      </c>
      <c r="S378" s="418">
        <f t="shared" si="65"/>
        <v>0</v>
      </c>
      <c r="T378" s="418">
        <f t="shared" si="65"/>
        <v>0</v>
      </c>
      <c r="U378" s="418">
        <f t="shared" si="65"/>
        <v>0</v>
      </c>
      <c r="V378" s="418">
        <f t="shared" si="65"/>
        <v>0</v>
      </c>
      <c r="W378" s="418">
        <f t="shared" si="65"/>
        <v>0</v>
      </c>
      <c r="X378" s="418">
        <f t="shared" si="65"/>
        <v>0</v>
      </c>
      <c r="Y378" s="418">
        <f t="shared" si="65"/>
        <v>0</v>
      </c>
      <c r="Z378" s="356">
        <f t="shared" si="65"/>
        <v>0</v>
      </c>
      <c r="AA378" s="356">
        <f t="shared" si="65"/>
        <v>0</v>
      </c>
      <c r="AB378" s="356">
        <f t="shared" si="65"/>
        <v>0</v>
      </c>
      <c r="AC378" s="356">
        <f t="shared" si="65"/>
        <v>0</v>
      </c>
    </row>
    <row r="379" spans="1:35" s="225" customFormat="1" ht="15" hidden="1" x14ac:dyDescent="0.25">
      <c r="A379" s="501"/>
      <c r="B379" s="451"/>
      <c r="C379" s="451"/>
      <c r="D379" s="451"/>
      <c r="E379" s="850" t="s">
        <v>324</v>
      </c>
      <c r="F379" s="687" t="s">
        <v>110</v>
      </c>
      <c r="G379" s="905" t="s">
        <v>790</v>
      </c>
      <c r="H379" s="479">
        <f t="shared" ref="H379:AC384" si="66">H657</f>
        <v>0</v>
      </c>
      <c r="I379" s="479">
        <f t="shared" si="66"/>
        <v>0</v>
      </c>
      <c r="J379" s="418">
        <f t="shared" si="66"/>
        <v>0</v>
      </c>
      <c r="K379" s="418">
        <f t="shared" si="66"/>
        <v>0</v>
      </c>
      <c r="L379" s="418">
        <f t="shared" si="66"/>
        <v>0</v>
      </c>
      <c r="M379" s="418">
        <f t="shared" si="66"/>
        <v>0</v>
      </c>
      <c r="N379" s="418">
        <f t="shared" si="66"/>
        <v>0</v>
      </c>
      <c r="O379" s="418">
        <f t="shared" si="66"/>
        <v>0</v>
      </c>
      <c r="P379" s="418">
        <f t="shared" si="66"/>
        <v>0</v>
      </c>
      <c r="Q379" s="418">
        <f t="shared" si="66"/>
        <v>0</v>
      </c>
      <c r="R379" s="418">
        <f t="shared" si="66"/>
        <v>0</v>
      </c>
      <c r="S379" s="418">
        <f t="shared" si="66"/>
        <v>0</v>
      </c>
      <c r="T379" s="418">
        <f t="shared" si="66"/>
        <v>0</v>
      </c>
      <c r="U379" s="418">
        <f t="shared" si="66"/>
        <v>0</v>
      </c>
      <c r="V379" s="418">
        <f t="shared" si="66"/>
        <v>0</v>
      </c>
      <c r="W379" s="418">
        <f t="shared" si="66"/>
        <v>0</v>
      </c>
      <c r="X379" s="418">
        <f t="shared" si="66"/>
        <v>0</v>
      </c>
      <c r="Y379" s="418">
        <f t="shared" si="66"/>
        <v>0</v>
      </c>
      <c r="Z379" s="356">
        <f t="shared" si="66"/>
        <v>0</v>
      </c>
      <c r="AA379" s="356">
        <f t="shared" si="66"/>
        <v>0</v>
      </c>
      <c r="AB379" s="356">
        <f t="shared" si="66"/>
        <v>0</v>
      </c>
      <c r="AC379" s="356">
        <f t="shared" si="66"/>
        <v>0</v>
      </c>
      <c r="AD379" s="633"/>
      <c r="AF379" s="163"/>
      <c r="AG379" s="163"/>
      <c r="AH379" s="163"/>
      <c r="AI379" s="163"/>
    </row>
    <row r="380" spans="1:35" s="225" customFormat="1" ht="15" hidden="1" x14ac:dyDescent="0.25">
      <c r="A380" s="501"/>
      <c r="B380" s="451"/>
      <c r="C380" s="451"/>
      <c r="D380" s="451"/>
      <c r="E380" s="850"/>
      <c r="F380" s="687" t="s">
        <v>111</v>
      </c>
      <c r="G380" s="906"/>
      <c r="H380" s="479">
        <f t="shared" si="66"/>
        <v>0</v>
      </c>
      <c r="I380" s="479">
        <f t="shared" si="66"/>
        <v>0</v>
      </c>
      <c r="J380" s="418">
        <f t="shared" si="66"/>
        <v>0</v>
      </c>
      <c r="K380" s="418">
        <f t="shared" si="66"/>
        <v>0</v>
      </c>
      <c r="L380" s="418">
        <f t="shared" si="66"/>
        <v>0</v>
      </c>
      <c r="M380" s="418">
        <f t="shared" si="66"/>
        <v>0</v>
      </c>
      <c r="N380" s="418">
        <f t="shared" si="66"/>
        <v>0</v>
      </c>
      <c r="O380" s="418">
        <f t="shared" si="66"/>
        <v>0</v>
      </c>
      <c r="P380" s="418">
        <f t="shared" si="66"/>
        <v>0</v>
      </c>
      <c r="Q380" s="418">
        <f t="shared" si="66"/>
        <v>0</v>
      </c>
      <c r="R380" s="418">
        <f t="shared" si="66"/>
        <v>0</v>
      </c>
      <c r="S380" s="418">
        <f t="shared" si="66"/>
        <v>0</v>
      </c>
      <c r="T380" s="418">
        <f t="shared" si="66"/>
        <v>0</v>
      </c>
      <c r="U380" s="418">
        <f t="shared" si="66"/>
        <v>0</v>
      </c>
      <c r="V380" s="418">
        <f t="shared" si="66"/>
        <v>0</v>
      </c>
      <c r="W380" s="418">
        <f t="shared" si="66"/>
        <v>0</v>
      </c>
      <c r="X380" s="418">
        <f t="shared" si="66"/>
        <v>0</v>
      </c>
      <c r="Y380" s="418">
        <f t="shared" si="66"/>
        <v>0</v>
      </c>
      <c r="Z380" s="356">
        <f t="shared" si="66"/>
        <v>0</v>
      </c>
      <c r="AA380" s="356">
        <f t="shared" si="66"/>
        <v>0</v>
      </c>
      <c r="AB380" s="356">
        <f t="shared" si="66"/>
        <v>0</v>
      </c>
      <c r="AC380" s="356">
        <f t="shared" si="66"/>
        <v>0</v>
      </c>
      <c r="AD380" s="633"/>
      <c r="AF380" s="163"/>
      <c r="AG380" s="163"/>
      <c r="AH380" s="163"/>
      <c r="AI380" s="163"/>
    </row>
    <row r="381" spans="1:35" s="251" customFormat="1" hidden="1" x14ac:dyDescent="0.2">
      <c r="A381" s="524"/>
      <c r="B381" s="525"/>
      <c r="C381" s="525"/>
      <c r="D381" s="525"/>
      <c r="E381" s="850" t="s">
        <v>325</v>
      </c>
      <c r="F381" s="687" t="s">
        <v>110</v>
      </c>
      <c r="G381" s="905" t="s">
        <v>791</v>
      </c>
      <c r="H381" s="479">
        <f t="shared" si="66"/>
        <v>0</v>
      </c>
      <c r="I381" s="479">
        <f t="shared" si="66"/>
        <v>0</v>
      </c>
      <c r="J381" s="418">
        <f t="shared" si="66"/>
        <v>0</v>
      </c>
      <c r="K381" s="418">
        <f t="shared" si="66"/>
        <v>0</v>
      </c>
      <c r="L381" s="418">
        <f t="shared" si="66"/>
        <v>0</v>
      </c>
      <c r="M381" s="418">
        <f t="shared" si="66"/>
        <v>0</v>
      </c>
      <c r="N381" s="418">
        <f t="shared" si="66"/>
        <v>0</v>
      </c>
      <c r="O381" s="418">
        <f t="shared" si="66"/>
        <v>0</v>
      </c>
      <c r="P381" s="418">
        <f t="shared" si="66"/>
        <v>0</v>
      </c>
      <c r="Q381" s="418">
        <f t="shared" si="66"/>
        <v>0</v>
      </c>
      <c r="R381" s="418">
        <f t="shared" si="66"/>
        <v>0</v>
      </c>
      <c r="S381" s="418">
        <f t="shared" si="66"/>
        <v>0</v>
      </c>
      <c r="T381" s="418">
        <f t="shared" si="66"/>
        <v>0</v>
      </c>
      <c r="U381" s="418">
        <f t="shared" si="66"/>
        <v>0</v>
      </c>
      <c r="V381" s="418">
        <f t="shared" si="66"/>
        <v>0</v>
      </c>
      <c r="W381" s="418">
        <f t="shared" si="66"/>
        <v>0</v>
      </c>
      <c r="X381" s="418">
        <f t="shared" si="66"/>
        <v>0</v>
      </c>
      <c r="Y381" s="418">
        <f t="shared" si="66"/>
        <v>0</v>
      </c>
      <c r="Z381" s="356">
        <f t="shared" si="66"/>
        <v>0</v>
      </c>
      <c r="AA381" s="356">
        <f t="shared" si="66"/>
        <v>0</v>
      </c>
      <c r="AB381" s="356">
        <f t="shared" si="66"/>
        <v>0</v>
      </c>
      <c r="AC381" s="356">
        <f t="shared" si="66"/>
        <v>0</v>
      </c>
      <c r="AD381" s="644"/>
      <c r="AF381" s="255"/>
      <c r="AG381" s="255"/>
      <c r="AH381" s="255"/>
      <c r="AI381" s="255"/>
    </row>
    <row r="382" spans="1:35" s="251" customFormat="1" hidden="1" x14ac:dyDescent="0.2">
      <c r="A382" s="524"/>
      <c r="B382" s="525"/>
      <c r="C382" s="525"/>
      <c r="D382" s="525"/>
      <c r="E382" s="850"/>
      <c r="F382" s="687" t="s">
        <v>111</v>
      </c>
      <c r="G382" s="906"/>
      <c r="H382" s="479">
        <f t="shared" si="66"/>
        <v>0</v>
      </c>
      <c r="I382" s="479">
        <f t="shared" si="66"/>
        <v>0</v>
      </c>
      <c r="J382" s="418">
        <f t="shared" si="66"/>
        <v>0</v>
      </c>
      <c r="K382" s="418">
        <f t="shared" si="66"/>
        <v>0</v>
      </c>
      <c r="L382" s="418">
        <f t="shared" si="66"/>
        <v>0</v>
      </c>
      <c r="M382" s="418">
        <f t="shared" si="66"/>
        <v>0</v>
      </c>
      <c r="N382" s="418">
        <f t="shared" si="66"/>
        <v>0</v>
      </c>
      <c r="O382" s="418">
        <f t="shared" si="66"/>
        <v>0</v>
      </c>
      <c r="P382" s="418">
        <f t="shared" si="66"/>
        <v>0</v>
      </c>
      <c r="Q382" s="418">
        <f t="shared" si="66"/>
        <v>0</v>
      </c>
      <c r="R382" s="418">
        <f t="shared" si="66"/>
        <v>0</v>
      </c>
      <c r="S382" s="418">
        <f t="shared" si="66"/>
        <v>0</v>
      </c>
      <c r="T382" s="418">
        <f t="shared" si="66"/>
        <v>0</v>
      </c>
      <c r="U382" s="418">
        <f t="shared" si="66"/>
        <v>0</v>
      </c>
      <c r="V382" s="418">
        <f t="shared" si="66"/>
        <v>0</v>
      </c>
      <c r="W382" s="418">
        <f t="shared" si="66"/>
        <v>0</v>
      </c>
      <c r="X382" s="418">
        <f t="shared" si="66"/>
        <v>0</v>
      </c>
      <c r="Y382" s="418">
        <f t="shared" si="66"/>
        <v>0</v>
      </c>
      <c r="Z382" s="356">
        <f t="shared" si="66"/>
        <v>0</v>
      </c>
      <c r="AA382" s="356">
        <f t="shared" si="66"/>
        <v>0</v>
      </c>
      <c r="AB382" s="356">
        <f t="shared" si="66"/>
        <v>0</v>
      </c>
      <c r="AC382" s="356">
        <f t="shared" si="66"/>
        <v>0</v>
      </c>
      <c r="AD382" s="644"/>
      <c r="AF382" s="255"/>
      <c r="AG382" s="255"/>
      <c r="AH382" s="255"/>
      <c r="AI382" s="255"/>
    </row>
    <row r="383" spans="1:35" hidden="1" x14ac:dyDescent="0.2">
      <c r="A383" s="501"/>
      <c r="B383" s="451"/>
      <c r="C383" s="451"/>
      <c r="D383" s="451"/>
      <c r="E383" s="850" t="s">
        <v>187</v>
      </c>
      <c r="F383" s="687" t="s">
        <v>110</v>
      </c>
      <c r="G383" s="905" t="s">
        <v>191</v>
      </c>
      <c r="H383" s="479">
        <f t="shared" si="66"/>
        <v>0</v>
      </c>
      <c r="I383" s="479">
        <f t="shared" si="66"/>
        <v>0</v>
      </c>
      <c r="J383" s="418">
        <f t="shared" si="66"/>
        <v>0</v>
      </c>
      <c r="K383" s="418">
        <f t="shared" si="66"/>
        <v>0</v>
      </c>
      <c r="L383" s="418">
        <f t="shared" si="66"/>
        <v>0</v>
      </c>
      <c r="M383" s="418">
        <f t="shared" si="66"/>
        <v>0</v>
      </c>
      <c r="N383" s="418">
        <f t="shared" si="66"/>
        <v>0</v>
      </c>
      <c r="O383" s="418">
        <f t="shared" si="66"/>
        <v>0</v>
      </c>
      <c r="P383" s="418">
        <f t="shared" si="66"/>
        <v>0</v>
      </c>
      <c r="Q383" s="418">
        <f t="shared" si="66"/>
        <v>0</v>
      </c>
      <c r="R383" s="418">
        <f t="shared" si="66"/>
        <v>0</v>
      </c>
      <c r="S383" s="418">
        <f t="shared" si="66"/>
        <v>0</v>
      </c>
      <c r="T383" s="418">
        <f t="shared" si="66"/>
        <v>0</v>
      </c>
      <c r="U383" s="418">
        <f t="shared" si="66"/>
        <v>0</v>
      </c>
      <c r="V383" s="418">
        <f t="shared" si="66"/>
        <v>0</v>
      </c>
      <c r="W383" s="418">
        <f t="shared" si="66"/>
        <v>0</v>
      </c>
      <c r="X383" s="418">
        <f t="shared" si="66"/>
        <v>0</v>
      </c>
      <c r="Y383" s="418">
        <f t="shared" si="66"/>
        <v>0</v>
      </c>
      <c r="Z383" s="356">
        <f t="shared" si="66"/>
        <v>0</v>
      </c>
      <c r="AA383" s="356">
        <f t="shared" si="66"/>
        <v>0</v>
      </c>
      <c r="AB383" s="356">
        <f t="shared" si="66"/>
        <v>0</v>
      </c>
      <c r="AC383" s="356">
        <f t="shared" si="66"/>
        <v>0</v>
      </c>
    </row>
    <row r="384" spans="1:35" hidden="1" x14ac:dyDescent="0.2">
      <c r="A384" s="501"/>
      <c r="B384" s="451"/>
      <c r="C384" s="451"/>
      <c r="D384" s="451"/>
      <c r="E384" s="850"/>
      <c r="F384" s="687" t="s">
        <v>111</v>
      </c>
      <c r="G384" s="906"/>
      <c r="H384" s="479">
        <f t="shared" si="66"/>
        <v>0</v>
      </c>
      <c r="I384" s="479">
        <f t="shared" si="66"/>
        <v>0</v>
      </c>
      <c r="J384" s="418">
        <f t="shared" si="66"/>
        <v>0</v>
      </c>
      <c r="K384" s="418">
        <f t="shared" si="66"/>
        <v>0</v>
      </c>
      <c r="L384" s="418">
        <f t="shared" si="66"/>
        <v>0</v>
      </c>
      <c r="M384" s="418">
        <f t="shared" si="66"/>
        <v>0</v>
      </c>
      <c r="N384" s="418">
        <f t="shared" si="66"/>
        <v>0</v>
      </c>
      <c r="O384" s="418">
        <f t="shared" si="66"/>
        <v>0</v>
      </c>
      <c r="P384" s="418">
        <f t="shared" si="66"/>
        <v>0</v>
      </c>
      <c r="Q384" s="418">
        <f t="shared" si="66"/>
        <v>0</v>
      </c>
      <c r="R384" s="418">
        <f t="shared" si="66"/>
        <v>0</v>
      </c>
      <c r="S384" s="418">
        <f t="shared" si="66"/>
        <v>0</v>
      </c>
      <c r="T384" s="418">
        <f t="shared" si="66"/>
        <v>0</v>
      </c>
      <c r="U384" s="418">
        <f t="shared" si="66"/>
        <v>0</v>
      </c>
      <c r="V384" s="418">
        <f t="shared" si="66"/>
        <v>0</v>
      </c>
      <c r="W384" s="418">
        <f t="shared" si="66"/>
        <v>0</v>
      </c>
      <c r="X384" s="418">
        <f t="shared" si="66"/>
        <v>0</v>
      </c>
      <c r="Y384" s="418">
        <f t="shared" si="66"/>
        <v>0</v>
      </c>
      <c r="Z384" s="356">
        <f t="shared" si="66"/>
        <v>0</v>
      </c>
      <c r="AA384" s="356">
        <f t="shared" si="66"/>
        <v>0</v>
      </c>
      <c r="AB384" s="356">
        <f t="shared" si="66"/>
        <v>0</v>
      </c>
      <c r="AC384" s="356">
        <f t="shared" si="66"/>
        <v>0</v>
      </c>
    </row>
    <row r="385" spans="1:35" s="251" customFormat="1" hidden="1" x14ac:dyDescent="0.2">
      <c r="A385" s="524"/>
      <c r="B385" s="525"/>
      <c r="C385" s="525"/>
      <c r="D385" s="525"/>
      <c r="E385" s="850" t="s">
        <v>244</v>
      </c>
      <c r="F385" s="687" t="s">
        <v>110</v>
      </c>
      <c r="G385" s="905" t="s">
        <v>192</v>
      </c>
      <c r="H385" s="479">
        <f>H387+H389+H400</f>
        <v>0</v>
      </c>
      <c r="I385" s="479">
        <f t="shared" ref="I385:AC386" si="67">I387+I389+I400</f>
        <v>7293</v>
      </c>
      <c r="J385" s="418">
        <f t="shared" si="67"/>
        <v>69143</v>
      </c>
      <c r="K385" s="418">
        <f t="shared" si="67"/>
        <v>8791</v>
      </c>
      <c r="L385" s="418">
        <f t="shared" si="67"/>
        <v>174481060.164</v>
      </c>
      <c r="M385" s="418">
        <f t="shared" si="67"/>
        <v>4.68</v>
      </c>
      <c r="N385" s="418">
        <f t="shared" si="67"/>
        <v>250</v>
      </c>
      <c r="O385" s="418">
        <f t="shared" si="67"/>
        <v>250</v>
      </c>
      <c r="P385" s="418">
        <f t="shared" si="67"/>
        <v>250</v>
      </c>
      <c r="Q385" s="418">
        <f t="shared" si="67"/>
        <v>8791</v>
      </c>
      <c r="R385" s="418">
        <f t="shared" si="67"/>
        <v>3266</v>
      </c>
      <c r="S385" s="418">
        <f t="shared" si="67"/>
        <v>4130</v>
      </c>
      <c r="T385" s="418">
        <f t="shared" si="67"/>
        <v>1295</v>
      </c>
      <c r="U385" s="418">
        <f t="shared" si="67"/>
        <v>100</v>
      </c>
      <c r="V385" s="418">
        <f t="shared" si="67"/>
        <v>854</v>
      </c>
      <c r="W385" s="418">
        <f t="shared" si="67"/>
        <v>26</v>
      </c>
      <c r="X385" s="418">
        <f t="shared" si="67"/>
        <v>880</v>
      </c>
      <c r="Y385" s="418">
        <f t="shared" si="67"/>
        <v>0</v>
      </c>
      <c r="Z385" s="356">
        <f t="shared" si="67"/>
        <v>0</v>
      </c>
      <c r="AA385" s="356">
        <f t="shared" si="67"/>
        <v>0</v>
      </c>
      <c r="AB385" s="356">
        <f t="shared" si="67"/>
        <v>0</v>
      </c>
      <c r="AC385" s="356">
        <f t="shared" si="67"/>
        <v>0</v>
      </c>
      <c r="AD385" s="644"/>
      <c r="AF385" s="255"/>
      <c r="AG385" s="255"/>
      <c r="AH385" s="255"/>
      <c r="AI385" s="255"/>
    </row>
    <row r="386" spans="1:35" s="251" customFormat="1" hidden="1" x14ac:dyDescent="0.2">
      <c r="A386" s="524"/>
      <c r="B386" s="525"/>
      <c r="C386" s="525"/>
      <c r="D386" s="525"/>
      <c r="E386" s="850"/>
      <c r="F386" s="687" t="s">
        <v>111</v>
      </c>
      <c r="G386" s="906"/>
      <c r="H386" s="479">
        <f>H388+H390+H401</f>
        <v>0</v>
      </c>
      <c r="I386" s="479">
        <f t="shared" si="67"/>
        <v>3325</v>
      </c>
      <c r="J386" s="418">
        <f t="shared" si="67"/>
        <v>69143</v>
      </c>
      <c r="K386" s="418">
        <f t="shared" si="67"/>
        <v>8791</v>
      </c>
      <c r="L386" s="418">
        <f t="shared" si="67"/>
        <v>174481060.164</v>
      </c>
      <c r="M386" s="418">
        <f t="shared" si="67"/>
        <v>6.08</v>
      </c>
      <c r="N386" s="418">
        <f t="shared" si="67"/>
        <v>250</v>
      </c>
      <c r="O386" s="418">
        <f t="shared" si="67"/>
        <v>250</v>
      </c>
      <c r="P386" s="418">
        <f t="shared" si="67"/>
        <v>250</v>
      </c>
      <c r="Q386" s="418">
        <f t="shared" si="67"/>
        <v>8791</v>
      </c>
      <c r="R386" s="418">
        <f t="shared" si="67"/>
        <v>3266</v>
      </c>
      <c r="S386" s="418">
        <f t="shared" si="67"/>
        <v>4130</v>
      </c>
      <c r="T386" s="418">
        <f t="shared" si="67"/>
        <v>1295</v>
      </c>
      <c r="U386" s="418">
        <f t="shared" si="67"/>
        <v>100</v>
      </c>
      <c r="V386" s="418">
        <f t="shared" si="67"/>
        <v>854</v>
      </c>
      <c r="W386" s="418">
        <f t="shared" si="67"/>
        <v>26</v>
      </c>
      <c r="X386" s="418">
        <f t="shared" si="67"/>
        <v>880</v>
      </c>
      <c r="Y386" s="418">
        <f t="shared" si="67"/>
        <v>0</v>
      </c>
      <c r="Z386" s="356">
        <f t="shared" si="67"/>
        <v>0</v>
      </c>
      <c r="AA386" s="356">
        <f t="shared" si="67"/>
        <v>0</v>
      </c>
      <c r="AB386" s="356">
        <f t="shared" si="67"/>
        <v>0</v>
      </c>
      <c r="AC386" s="356">
        <f t="shared" si="67"/>
        <v>0</v>
      </c>
      <c r="AD386" s="644"/>
      <c r="AF386" s="255"/>
      <c r="AG386" s="255"/>
      <c r="AH386" s="255"/>
      <c r="AI386" s="255"/>
    </row>
    <row r="387" spans="1:35" hidden="1" x14ac:dyDescent="0.2">
      <c r="A387" s="501"/>
      <c r="B387" s="451"/>
      <c r="C387" s="451"/>
      <c r="D387" s="451"/>
      <c r="E387" s="850" t="s">
        <v>326</v>
      </c>
      <c r="F387" s="687" t="s">
        <v>110</v>
      </c>
      <c r="G387" s="851" t="s">
        <v>193</v>
      </c>
      <c r="H387" s="479">
        <f t="shared" ref="H387:AC390" si="68">H665</f>
        <v>0</v>
      </c>
      <c r="I387" s="479">
        <f t="shared" si="68"/>
        <v>7151</v>
      </c>
      <c r="J387" s="418">
        <f t="shared" si="68"/>
        <v>68800</v>
      </c>
      <c r="K387" s="418">
        <f t="shared" si="68"/>
        <v>8050</v>
      </c>
      <c r="L387" s="418">
        <f t="shared" si="68"/>
        <v>173874292.164</v>
      </c>
      <c r="M387" s="418">
        <f t="shared" si="68"/>
        <v>1.1299999999999999</v>
      </c>
      <c r="N387" s="418">
        <f t="shared" si="68"/>
        <v>0</v>
      </c>
      <c r="O387" s="418">
        <f t="shared" si="68"/>
        <v>0</v>
      </c>
      <c r="P387" s="418">
        <f t="shared" si="68"/>
        <v>0</v>
      </c>
      <c r="Q387" s="418">
        <f t="shared" si="68"/>
        <v>8050</v>
      </c>
      <c r="R387" s="418">
        <f t="shared" si="68"/>
        <v>3000</v>
      </c>
      <c r="S387" s="418">
        <f t="shared" si="68"/>
        <v>4000</v>
      </c>
      <c r="T387" s="418">
        <f t="shared" si="68"/>
        <v>1050</v>
      </c>
      <c r="U387" s="418">
        <f t="shared" si="68"/>
        <v>0</v>
      </c>
      <c r="V387" s="418">
        <f t="shared" si="68"/>
        <v>805</v>
      </c>
      <c r="W387" s="418">
        <f t="shared" si="68"/>
        <v>0</v>
      </c>
      <c r="X387" s="418">
        <f t="shared" si="68"/>
        <v>805</v>
      </c>
      <c r="Y387" s="418">
        <f t="shared" si="68"/>
        <v>0</v>
      </c>
      <c r="Z387" s="356">
        <f t="shared" si="68"/>
        <v>0</v>
      </c>
      <c r="AA387" s="356">
        <f t="shared" si="68"/>
        <v>0</v>
      </c>
      <c r="AB387" s="356">
        <f t="shared" si="68"/>
        <v>0</v>
      </c>
      <c r="AC387" s="356">
        <f t="shared" si="68"/>
        <v>0</v>
      </c>
    </row>
    <row r="388" spans="1:35" hidden="1" x14ac:dyDescent="0.2">
      <c r="A388" s="501"/>
      <c r="B388" s="451"/>
      <c r="C388" s="451"/>
      <c r="D388" s="451"/>
      <c r="E388" s="850"/>
      <c r="F388" s="687" t="s">
        <v>111</v>
      </c>
      <c r="G388" s="851"/>
      <c r="H388" s="479">
        <f t="shared" si="68"/>
        <v>0</v>
      </c>
      <c r="I388" s="479">
        <f t="shared" si="68"/>
        <v>3183</v>
      </c>
      <c r="J388" s="418">
        <f t="shared" si="68"/>
        <v>68800</v>
      </c>
      <c r="K388" s="418">
        <f t="shared" si="68"/>
        <v>8050</v>
      </c>
      <c r="L388" s="418">
        <f t="shared" si="68"/>
        <v>173874292.164</v>
      </c>
      <c r="M388" s="418">
        <f t="shared" si="68"/>
        <v>2.5299999999999998</v>
      </c>
      <c r="N388" s="418">
        <f t="shared" si="68"/>
        <v>0</v>
      </c>
      <c r="O388" s="418">
        <f t="shared" si="68"/>
        <v>0</v>
      </c>
      <c r="P388" s="418">
        <f t="shared" si="68"/>
        <v>0</v>
      </c>
      <c r="Q388" s="418">
        <f t="shared" si="68"/>
        <v>8050</v>
      </c>
      <c r="R388" s="418">
        <f t="shared" si="68"/>
        <v>3000</v>
      </c>
      <c r="S388" s="418">
        <f t="shared" si="68"/>
        <v>4000</v>
      </c>
      <c r="T388" s="418">
        <f t="shared" si="68"/>
        <v>1050</v>
      </c>
      <c r="U388" s="418">
        <f t="shared" si="68"/>
        <v>0</v>
      </c>
      <c r="V388" s="418">
        <f t="shared" si="68"/>
        <v>805</v>
      </c>
      <c r="W388" s="418">
        <f t="shared" si="68"/>
        <v>0</v>
      </c>
      <c r="X388" s="418">
        <f t="shared" si="68"/>
        <v>805</v>
      </c>
      <c r="Y388" s="418">
        <f t="shared" si="68"/>
        <v>0</v>
      </c>
      <c r="Z388" s="356">
        <f t="shared" si="68"/>
        <v>0</v>
      </c>
      <c r="AA388" s="356">
        <f t="shared" si="68"/>
        <v>0</v>
      </c>
      <c r="AB388" s="356">
        <f t="shared" si="68"/>
        <v>0</v>
      </c>
      <c r="AC388" s="356">
        <f t="shared" si="68"/>
        <v>0</v>
      </c>
    </row>
    <row r="389" spans="1:35" hidden="1" x14ac:dyDescent="0.2">
      <c r="A389" s="501"/>
      <c r="B389" s="451"/>
      <c r="C389" s="451"/>
      <c r="D389" s="451"/>
      <c r="E389" s="850" t="s">
        <v>327</v>
      </c>
      <c r="F389" s="687" t="s">
        <v>110</v>
      </c>
      <c r="G389" s="908" t="s">
        <v>245</v>
      </c>
      <c r="H389" s="479">
        <f t="shared" si="68"/>
        <v>0</v>
      </c>
      <c r="I389" s="479">
        <f t="shared" si="68"/>
        <v>142</v>
      </c>
      <c r="J389" s="418">
        <f t="shared" si="68"/>
        <v>203</v>
      </c>
      <c r="K389" s="418">
        <f t="shared" si="68"/>
        <v>504</v>
      </c>
      <c r="L389" s="418">
        <f t="shared" si="68"/>
        <v>375768</v>
      </c>
      <c r="M389" s="418">
        <f t="shared" si="68"/>
        <v>3.55</v>
      </c>
      <c r="N389" s="418">
        <f t="shared" si="68"/>
        <v>250</v>
      </c>
      <c r="O389" s="418">
        <f t="shared" si="68"/>
        <v>250</v>
      </c>
      <c r="P389" s="418">
        <f t="shared" si="68"/>
        <v>250</v>
      </c>
      <c r="Q389" s="418">
        <f t="shared" si="68"/>
        <v>504</v>
      </c>
      <c r="R389" s="418">
        <f t="shared" si="68"/>
        <v>150</v>
      </c>
      <c r="S389" s="418">
        <f t="shared" si="68"/>
        <v>130</v>
      </c>
      <c r="T389" s="418">
        <f t="shared" si="68"/>
        <v>130</v>
      </c>
      <c r="U389" s="418">
        <f t="shared" si="68"/>
        <v>94</v>
      </c>
      <c r="V389" s="418">
        <f t="shared" si="68"/>
        <v>25</v>
      </c>
      <c r="W389" s="418">
        <f t="shared" si="68"/>
        <v>26</v>
      </c>
      <c r="X389" s="418">
        <f t="shared" si="68"/>
        <v>51</v>
      </c>
      <c r="Y389" s="418">
        <f t="shared" si="68"/>
        <v>0</v>
      </c>
      <c r="Z389" s="356">
        <f t="shared" si="68"/>
        <v>0</v>
      </c>
      <c r="AA389" s="356">
        <f t="shared" si="68"/>
        <v>0</v>
      </c>
      <c r="AB389" s="356">
        <f t="shared" si="68"/>
        <v>0</v>
      </c>
      <c r="AC389" s="356">
        <f t="shared" si="68"/>
        <v>0</v>
      </c>
    </row>
    <row r="390" spans="1:35" hidden="1" x14ac:dyDescent="0.2">
      <c r="A390" s="501"/>
      <c r="B390" s="451"/>
      <c r="C390" s="451"/>
      <c r="D390" s="451"/>
      <c r="E390" s="850"/>
      <c r="F390" s="687" t="s">
        <v>111</v>
      </c>
      <c r="G390" s="906"/>
      <c r="H390" s="479">
        <f t="shared" si="68"/>
        <v>0</v>
      </c>
      <c r="I390" s="479">
        <f t="shared" si="68"/>
        <v>142</v>
      </c>
      <c r="J390" s="418">
        <f t="shared" si="68"/>
        <v>203</v>
      </c>
      <c r="K390" s="418">
        <f t="shared" si="68"/>
        <v>504</v>
      </c>
      <c r="L390" s="418">
        <f t="shared" si="68"/>
        <v>375768</v>
      </c>
      <c r="M390" s="418">
        <f t="shared" si="68"/>
        <v>3.55</v>
      </c>
      <c r="N390" s="418">
        <f t="shared" si="68"/>
        <v>250</v>
      </c>
      <c r="O390" s="418">
        <f t="shared" si="68"/>
        <v>250</v>
      </c>
      <c r="P390" s="418">
        <f t="shared" si="68"/>
        <v>250</v>
      </c>
      <c r="Q390" s="418">
        <f t="shared" si="68"/>
        <v>504</v>
      </c>
      <c r="R390" s="418">
        <f t="shared" si="68"/>
        <v>150</v>
      </c>
      <c r="S390" s="418">
        <f t="shared" si="68"/>
        <v>130</v>
      </c>
      <c r="T390" s="418">
        <f t="shared" si="68"/>
        <v>130</v>
      </c>
      <c r="U390" s="418">
        <f t="shared" si="68"/>
        <v>94</v>
      </c>
      <c r="V390" s="418">
        <f t="shared" si="68"/>
        <v>25</v>
      </c>
      <c r="W390" s="418">
        <f t="shared" si="68"/>
        <v>26</v>
      </c>
      <c r="X390" s="418">
        <f t="shared" si="68"/>
        <v>51</v>
      </c>
      <c r="Y390" s="418">
        <f t="shared" si="68"/>
        <v>0</v>
      </c>
      <c r="Z390" s="356">
        <f t="shared" si="68"/>
        <v>0</v>
      </c>
      <c r="AA390" s="356">
        <f t="shared" si="68"/>
        <v>0</v>
      </c>
      <c r="AB390" s="356">
        <f t="shared" si="68"/>
        <v>0</v>
      </c>
      <c r="AC390" s="356">
        <f t="shared" si="68"/>
        <v>0</v>
      </c>
    </row>
    <row r="391" spans="1:35" hidden="1" x14ac:dyDescent="0.2">
      <c r="A391" s="501"/>
      <c r="B391" s="451"/>
      <c r="C391" s="451"/>
      <c r="D391" s="451"/>
      <c r="E391" s="441"/>
      <c r="F391" s="539"/>
      <c r="G391" s="514"/>
      <c r="H391" s="540"/>
      <c r="I391" s="540"/>
      <c r="J391" s="698"/>
      <c r="K391" s="418"/>
      <c r="L391" s="418"/>
      <c r="M391" s="418"/>
      <c r="N391" s="418"/>
      <c r="O391" s="418"/>
      <c r="P391" s="418"/>
      <c r="Q391" s="418"/>
      <c r="R391" s="418"/>
      <c r="S391" s="418"/>
      <c r="T391" s="418"/>
      <c r="U391" s="418"/>
      <c r="V391" s="418"/>
      <c r="W391" s="418"/>
      <c r="X391" s="418"/>
      <c r="Y391" s="418"/>
      <c r="Z391" s="356"/>
      <c r="AA391" s="356"/>
      <c r="AB391" s="356"/>
      <c r="AC391" s="356"/>
    </row>
    <row r="392" spans="1:35" hidden="1" x14ac:dyDescent="0.2">
      <c r="A392" s="501"/>
      <c r="B392" s="451"/>
      <c r="C392" s="451"/>
      <c r="D392" s="451"/>
      <c r="E392" s="441"/>
      <c r="F392" s="539"/>
      <c r="G392" s="514"/>
      <c r="H392" s="540"/>
      <c r="I392" s="540"/>
      <c r="J392" s="698"/>
      <c r="K392" s="418"/>
      <c r="L392" s="418"/>
      <c r="M392" s="418"/>
      <c r="N392" s="418"/>
      <c r="O392" s="418"/>
      <c r="P392" s="418"/>
      <c r="Q392" s="418"/>
      <c r="R392" s="418"/>
      <c r="S392" s="418"/>
      <c r="T392" s="418"/>
      <c r="U392" s="418"/>
      <c r="V392" s="418"/>
      <c r="W392" s="418"/>
      <c r="X392" s="418"/>
      <c r="Y392" s="418"/>
      <c r="Z392" s="356"/>
      <c r="AA392" s="356"/>
      <c r="AB392" s="356"/>
      <c r="AC392" s="356"/>
    </row>
    <row r="393" spans="1:35" hidden="1" x14ac:dyDescent="0.2">
      <c r="A393" s="501"/>
      <c r="B393" s="451"/>
      <c r="C393" s="451"/>
      <c r="D393" s="451"/>
      <c r="E393" s="441"/>
      <c r="F393" s="539"/>
      <c r="G393" s="514"/>
      <c r="H393" s="540"/>
      <c r="I393" s="540"/>
      <c r="J393" s="698"/>
      <c r="K393" s="418"/>
      <c r="L393" s="418"/>
      <c r="M393" s="418"/>
      <c r="N393" s="418"/>
      <c r="O393" s="418"/>
      <c r="P393" s="418"/>
      <c r="Q393" s="418"/>
      <c r="R393" s="418"/>
      <c r="S393" s="418"/>
      <c r="T393" s="418"/>
      <c r="U393" s="418"/>
      <c r="V393" s="418"/>
      <c r="W393" s="418"/>
      <c r="X393" s="418"/>
      <c r="Y393" s="418"/>
      <c r="Z393" s="356"/>
      <c r="AA393" s="356"/>
      <c r="AB393" s="356"/>
      <c r="AC393" s="356"/>
    </row>
    <row r="394" spans="1:35" hidden="1" x14ac:dyDescent="0.2">
      <c r="A394" s="501"/>
      <c r="B394" s="451"/>
      <c r="C394" s="451"/>
      <c r="D394" s="451"/>
      <c r="E394" s="441" t="s">
        <v>723</v>
      </c>
      <c r="F394" s="441"/>
      <c r="G394" s="514"/>
      <c r="H394" s="540"/>
      <c r="I394" s="540"/>
      <c r="J394" s="698"/>
      <c r="K394" s="418"/>
      <c r="L394" s="418"/>
      <c r="M394" s="418"/>
      <c r="N394" s="418"/>
      <c r="O394" s="418"/>
      <c r="P394" s="418"/>
      <c r="Q394" s="418"/>
      <c r="R394" s="418"/>
      <c r="S394" s="418"/>
      <c r="T394" s="418"/>
      <c r="U394" s="418"/>
      <c r="V394" s="418"/>
      <c r="W394" s="418"/>
      <c r="X394" s="418"/>
      <c r="Y394" s="418"/>
      <c r="Z394" s="356"/>
      <c r="AA394" s="356"/>
      <c r="AB394" s="356"/>
      <c r="AC394" s="356"/>
    </row>
    <row r="395" spans="1:35" hidden="1" x14ac:dyDescent="0.2">
      <c r="A395" s="501"/>
      <c r="B395" s="451"/>
      <c r="C395" s="451"/>
      <c r="D395" s="451"/>
      <c r="E395" s="441" t="s">
        <v>723</v>
      </c>
      <c r="F395" s="441"/>
      <c r="G395" s="514"/>
      <c r="H395" s="540"/>
      <c r="I395" s="540"/>
      <c r="J395" s="698"/>
      <c r="K395" s="418"/>
      <c r="L395" s="418"/>
      <c r="M395" s="418"/>
      <c r="N395" s="418"/>
      <c r="O395" s="418"/>
      <c r="P395" s="418"/>
      <c r="Q395" s="418"/>
      <c r="R395" s="418"/>
      <c r="S395" s="418"/>
      <c r="T395" s="418"/>
      <c r="U395" s="418"/>
      <c r="V395" s="418"/>
      <c r="W395" s="418"/>
      <c r="X395" s="418"/>
      <c r="Y395" s="418"/>
      <c r="Z395" s="356"/>
      <c r="AA395" s="356"/>
      <c r="AB395" s="356"/>
      <c r="AC395" s="356"/>
    </row>
    <row r="396" spans="1:35" s="251" customFormat="1" hidden="1" x14ac:dyDescent="0.2">
      <c r="A396" s="524"/>
      <c r="B396" s="525"/>
      <c r="C396" s="525"/>
      <c r="D396" s="525"/>
      <c r="E396" s="693" t="s">
        <v>743</v>
      </c>
      <c r="F396" s="539" t="s">
        <v>110</v>
      </c>
      <c r="G396" s="519">
        <v>59</v>
      </c>
      <c r="H396" s="540"/>
      <c r="I396" s="540"/>
      <c r="J396" s="698"/>
      <c r="K396" s="418"/>
      <c r="L396" s="418"/>
      <c r="M396" s="418"/>
      <c r="N396" s="418"/>
      <c r="O396" s="418"/>
      <c r="P396" s="418"/>
      <c r="Q396" s="418"/>
      <c r="R396" s="418"/>
      <c r="S396" s="418"/>
      <c r="T396" s="418"/>
      <c r="U396" s="418"/>
      <c r="V396" s="418"/>
      <c r="W396" s="418"/>
      <c r="X396" s="418"/>
      <c r="Y396" s="418"/>
      <c r="Z396" s="356"/>
      <c r="AA396" s="356"/>
      <c r="AB396" s="356"/>
      <c r="AC396" s="356"/>
      <c r="AD396" s="644"/>
      <c r="AF396" s="255"/>
      <c r="AG396" s="255"/>
      <c r="AH396" s="255"/>
      <c r="AI396" s="255"/>
    </row>
    <row r="397" spans="1:35" s="251" customFormat="1" hidden="1" x14ac:dyDescent="0.2">
      <c r="A397" s="524"/>
      <c r="B397" s="525"/>
      <c r="C397" s="525"/>
      <c r="D397" s="525"/>
      <c r="E397" s="693"/>
      <c r="F397" s="539" t="s">
        <v>111</v>
      </c>
      <c r="G397" s="519"/>
      <c r="H397" s="540"/>
      <c r="I397" s="540"/>
      <c r="J397" s="698"/>
      <c r="K397" s="418"/>
      <c r="L397" s="418"/>
      <c r="M397" s="418"/>
      <c r="N397" s="418"/>
      <c r="O397" s="418"/>
      <c r="P397" s="418"/>
      <c r="Q397" s="418"/>
      <c r="R397" s="418"/>
      <c r="S397" s="418"/>
      <c r="T397" s="418"/>
      <c r="U397" s="418"/>
      <c r="V397" s="418"/>
      <c r="W397" s="418"/>
      <c r="X397" s="418"/>
      <c r="Y397" s="418"/>
      <c r="Z397" s="356"/>
      <c r="AA397" s="356"/>
      <c r="AB397" s="356"/>
      <c r="AC397" s="356"/>
      <c r="AD397" s="644"/>
      <c r="AF397" s="255"/>
      <c r="AG397" s="255"/>
      <c r="AH397" s="255"/>
      <c r="AI397" s="255"/>
    </row>
    <row r="398" spans="1:35" hidden="1" x14ac:dyDescent="0.2">
      <c r="A398" s="501"/>
      <c r="B398" s="451"/>
      <c r="C398" s="451"/>
      <c r="D398" s="451"/>
      <c r="E398" s="441" t="s">
        <v>723</v>
      </c>
      <c r="F398" s="441"/>
      <c r="G398" s="514"/>
      <c r="H398" s="540"/>
      <c r="I398" s="540"/>
      <c r="J398" s="698"/>
      <c r="K398" s="418"/>
      <c r="L398" s="418"/>
      <c r="M398" s="418"/>
      <c r="N398" s="418"/>
      <c r="O398" s="418"/>
      <c r="P398" s="418"/>
      <c r="Q398" s="418"/>
      <c r="R398" s="418"/>
      <c r="S398" s="418"/>
      <c r="T398" s="418"/>
      <c r="U398" s="418"/>
      <c r="V398" s="418"/>
      <c r="W398" s="418"/>
      <c r="X398" s="418"/>
      <c r="Y398" s="418"/>
      <c r="Z398" s="356"/>
      <c r="AA398" s="356"/>
      <c r="AB398" s="356"/>
      <c r="AC398" s="356"/>
    </row>
    <row r="399" spans="1:35" hidden="1" x14ac:dyDescent="0.2">
      <c r="A399" s="501"/>
      <c r="B399" s="451"/>
      <c r="C399" s="451"/>
      <c r="D399" s="451"/>
      <c r="E399" s="441" t="s">
        <v>723</v>
      </c>
      <c r="F399" s="441"/>
      <c r="G399" s="514"/>
      <c r="H399" s="540"/>
      <c r="I399" s="540"/>
      <c r="J399" s="698"/>
      <c r="K399" s="418"/>
      <c r="L399" s="418"/>
      <c r="M399" s="418"/>
      <c r="N399" s="418"/>
      <c r="O399" s="418"/>
      <c r="P399" s="418"/>
      <c r="Q399" s="418"/>
      <c r="R399" s="418"/>
      <c r="S399" s="418"/>
      <c r="T399" s="418"/>
      <c r="U399" s="418"/>
      <c r="V399" s="418"/>
      <c r="W399" s="418"/>
      <c r="X399" s="418"/>
      <c r="Y399" s="418"/>
      <c r="Z399" s="356"/>
      <c r="AA399" s="356"/>
      <c r="AB399" s="356"/>
      <c r="AC399" s="356"/>
    </row>
    <row r="400" spans="1:35" hidden="1" x14ac:dyDescent="0.2">
      <c r="A400" s="501"/>
      <c r="B400" s="451"/>
      <c r="C400" s="451"/>
      <c r="D400" s="451"/>
      <c r="E400" s="909" t="s">
        <v>777</v>
      </c>
      <c r="F400" s="687" t="s">
        <v>110</v>
      </c>
      <c r="G400" s="514">
        <v>59.41</v>
      </c>
      <c r="H400" s="479">
        <f t="shared" ref="H400:AC401" si="69">H678</f>
        <v>0</v>
      </c>
      <c r="I400" s="479">
        <f t="shared" si="69"/>
        <v>0</v>
      </c>
      <c r="J400" s="418">
        <f t="shared" si="69"/>
        <v>140</v>
      </c>
      <c r="K400" s="418">
        <f t="shared" si="69"/>
        <v>237</v>
      </c>
      <c r="L400" s="418">
        <f t="shared" si="69"/>
        <v>231000</v>
      </c>
      <c r="M400" s="418">
        <f t="shared" si="69"/>
        <v>0</v>
      </c>
      <c r="N400" s="418">
        <f t="shared" si="69"/>
        <v>0</v>
      </c>
      <c r="O400" s="418">
        <f t="shared" si="69"/>
        <v>0</v>
      </c>
      <c r="P400" s="418">
        <f t="shared" si="69"/>
        <v>0</v>
      </c>
      <c r="Q400" s="418">
        <f t="shared" si="69"/>
        <v>237</v>
      </c>
      <c r="R400" s="418">
        <f t="shared" si="69"/>
        <v>116</v>
      </c>
      <c r="S400" s="418">
        <f t="shared" si="69"/>
        <v>0</v>
      </c>
      <c r="T400" s="418">
        <f t="shared" si="69"/>
        <v>115</v>
      </c>
      <c r="U400" s="418">
        <f t="shared" si="69"/>
        <v>6</v>
      </c>
      <c r="V400" s="418">
        <f t="shared" si="69"/>
        <v>24</v>
      </c>
      <c r="W400" s="418">
        <f t="shared" si="69"/>
        <v>0</v>
      </c>
      <c r="X400" s="418">
        <f t="shared" si="69"/>
        <v>24</v>
      </c>
      <c r="Y400" s="418">
        <f t="shared" si="69"/>
        <v>0</v>
      </c>
      <c r="Z400" s="356">
        <f t="shared" si="69"/>
        <v>0</v>
      </c>
      <c r="AA400" s="356">
        <f t="shared" si="69"/>
        <v>0</v>
      </c>
      <c r="AB400" s="356">
        <f t="shared" si="69"/>
        <v>0</v>
      </c>
      <c r="AC400" s="356">
        <f t="shared" si="69"/>
        <v>0</v>
      </c>
    </row>
    <row r="401" spans="1:35" ht="12.75" hidden="1" x14ac:dyDescent="0.2">
      <c r="A401" s="501"/>
      <c r="B401" s="451"/>
      <c r="C401" s="451"/>
      <c r="D401" s="451"/>
      <c r="E401" s="909"/>
      <c r="F401" s="687" t="s">
        <v>111</v>
      </c>
      <c r="G401" s="514"/>
      <c r="H401" s="479">
        <f t="shared" si="69"/>
        <v>0</v>
      </c>
      <c r="I401" s="479">
        <f t="shared" si="69"/>
        <v>0</v>
      </c>
      <c r="J401" s="418">
        <f t="shared" si="69"/>
        <v>140</v>
      </c>
      <c r="K401" s="418">
        <f t="shared" si="69"/>
        <v>237</v>
      </c>
      <c r="L401" s="418">
        <f t="shared" si="69"/>
        <v>231000</v>
      </c>
      <c r="M401" s="418">
        <f t="shared" si="69"/>
        <v>0</v>
      </c>
      <c r="N401" s="418">
        <f t="shared" si="69"/>
        <v>0</v>
      </c>
      <c r="O401" s="418">
        <f t="shared" si="69"/>
        <v>0</v>
      </c>
      <c r="P401" s="418">
        <f t="shared" si="69"/>
        <v>0</v>
      </c>
      <c r="Q401" s="418">
        <f t="shared" si="69"/>
        <v>237</v>
      </c>
      <c r="R401" s="418">
        <f t="shared" si="69"/>
        <v>116</v>
      </c>
      <c r="S401" s="418">
        <f t="shared" si="69"/>
        <v>0</v>
      </c>
      <c r="T401" s="418">
        <f t="shared" si="69"/>
        <v>115</v>
      </c>
      <c r="U401" s="418">
        <f t="shared" si="69"/>
        <v>6</v>
      </c>
      <c r="V401" s="418">
        <f t="shared" si="69"/>
        <v>24</v>
      </c>
      <c r="W401" s="418">
        <f t="shared" si="69"/>
        <v>0</v>
      </c>
      <c r="X401" s="418">
        <f t="shared" si="69"/>
        <v>24</v>
      </c>
      <c r="Y401" s="418">
        <f t="shared" si="69"/>
        <v>0</v>
      </c>
      <c r="Z401" s="356">
        <f t="shared" si="69"/>
        <v>0</v>
      </c>
      <c r="AA401" s="356">
        <f t="shared" si="69"/>
        <v>0</v>
      </c>
      <c r="AB401" s="356">
        <f t="shared" si="69"/>
        <v>0</v>
      </c>
      <c r="AC401" s="356">
        <f t="shared" si="69"/>
        <v>0</v>
      </c>
      <c r="AD401" s="154"/>
      <c r="AF401" s="154"/>
      <c r="AG401" s="154"/>
      <c r="AH401" s="154"/>
      <c r="AI401" s="154"/>
    </row>
    <row r="402" spans="1:35" ht="12.75" hidden="1" x14ac:dyDescent="0.2">
      <c r="A402" s="501"/>
      <c r="B402" s="451"/>
      <c r="C402" s="451"/>
      <c r="D402" s="451"/>
      <c r="E402" s="907" t="s">
        <v>194</v>
      </c>
      <c r="F402" s="687" t="s">
        <v>110</v>
      </c>
      <c r="G402" s="910">
        <v>70</v>
      </c>
      <c r="H402" s="479">
        <f>H404</f>
        <v>0</v>
      </c>
      <c r="I402" s="479">
        <f t="shared" ref="I402:AC405" si="70">I404</f>
        <v>18851</v>
      </c>
      <c r="J402" s="418">
        <f t="shared" si="70"/>
        <v>5236</v>
      </c>
      <c r="K402" s="418">
        <f t="shared" si="70"/>
        <v>25715</v>
      </c>
      <c r="L402" s="418">
        <f t="shared" si="70"/>
        <v>182970058</v>
      </c>
      <c r="M402" s="418">
        <f t="shared" si="70"/>
        <v>45.67</v>
      </c>
      <c r="N402" s="418">
        <f t="shared" si="70"/>
        <v>81887</v>
      </c>
      <c r="O402" s="418">
        <f t="shared" si="70"/>
        <v>59938</v>
      </c>
      <c r="P402" s="418">
        <f t="shared" si="70"/>
        <v>37989</v>
      </c>
      <c r="Q402" s="418">
        <f t="shared" si="70"/>
        <v>25715</v>
      </c>
      <c r="R402" s="418">
        <f t="shared" si="70"/>
        <v>22500</v>
      </c>
      <c r="S402" s="418">
        <f t="shared" si="70"/>
        <v>2500</v>
      </c>
      <c r="T402" s="418">
        <f t="shared" si="70"/>
        <v>330</v>
      </c>
      <c r="U402" s="418">
        <f t="shared" si="70"/>
        <v>385</v>
      </c>
      <c r="V402" s="418">
        <f t="shared" si="70"/>
        <v>1200</v>
      </c>
      <c r="W402" s="418">
        <f t="shared" si="70"/>
        <v>1371</v>
      </c>
      <c r="X402" s="418">
        <f t="shared" si="70"/>
        <v>2571</v>
      </c>
      <c r="Y402" s="418">
        <f t="shared" si="70"/>
        <v>0</v>
      </c>
      <c r="Z402" s="356">
        <f t="shared" si="70"/>
        <v>0</v>
      </c>
      <c r="AA402" s="356">
        <f t="shared" si="70"/>
        <v>0</v>
      </c>
      <c r="AB402" s="356">
        <f t="shared" si="70"/>
        <v>0</v>
      </c>
      <c r="AC402" s="356">
        <f t="shared" si="70"/>
        <v>0</v>
      </c>
      <c r="AD402" s="154"/>
      <c r="AF402" s="154"/>
      <c r="AG402" s="154"/>
      <c r="AH402" s="154"/>
      <c r="AI402" s="154"/>
    </row>
    <row r="403" spans="1:35" ht="12.75" hidden="1" x14ac:dyDescent="0.2">
      <c r="A403" s="501"/>
      <c r="B403" s="451"/>
      <c r="C403" s="451"/>
      <c r="D403" s="451"/>
      <c r="E403" s="907"/>
      <c r="F403" s="687" t="s">
        <v>111</v>
      </c>
      <c r="G403" s="911"/>
      <c r="H403" s="479">
        <f>H405</f>
        <v>0</v>
      </c>
      <c r="I403" s="479">
        <f t="shared" si="70"/>
        <v>118851</v>
      </c>
      <c r="J403" s="418">
        <f t="shared" si="70"/>
        <v>5236</v>
      </c>
      <c r="K403" s="418">
        <f t="shared" si="70"/>
        <v>25715</v>
      </c>
      <c r="L403" s="418">
        <f t="shared" si="70"/>
        <v>26474898</v>
      </c>
      <c r="M403" s="418">
        <f t="shared" si="70"/>
        <v>44.24</v>
      </c>
      <c r="N403" s="418">
        <f t="shared" si="70"/>
        <v>37989</v>
      </c>
      <c r="O403" s="418">
        <f t="shared" si="70"/>
        <v>37989</v>
      </c>
      <c r="P403" s="418">
        <f t="shared" si="70"/>
        <v>37989</v>
      </c>
      <c r="Q403" s="418">
        <f t="shared" si="70"/>
        <v>25715</v>
      </c>
      <c r="R403" s="418">
        <f t="shared" si="70"/>
        <v>22500</v>
      </c>
      <c r="S403" s="418">
        <f t="shared" si="70"/>
        <v>2500</v>
      </c>
      <c r="T403" s="418">
        <f t="shared" si="70"/>
        <v>330</v>
      </c>
      <c r="U403" s="418">
        <f t="shared" si="70"/>
        <v>385</v>
      </c>
      <c r="V403" s="418">
        <f t="shared" si="70"/>
        <v>1200</v>
      </c>
      <c r="W403" s="418">
        <f t="shared" si="70"/>
        <v>1371</v>
      </c>
      <c r="X403" s="418">
        <f t="shared" si="70"/>
        <v>2571</v>
      </c>
      <c r="Y403" s="418">
        <f t="shared" si="70"/>
        <v>0</v>
      </c>
      <c r="Z403" s="356">
        <f t="shared" si="70"/>
        <v>0</v>
      </c>
      <c r="AA403" s="356">
        <f t="shared" si="70"/>
        <v>0</v>
      </c>
      <c r="AB403" s="356">
        <f t="shared" si="70"/>
        <v>0</v>
      </c>
      <c r="AC403" s="356">
        <f t="shared" si="70"/>
        <v>0</v>
      </c>
      <c r="AD403" s="154"/>
      <c r="AF403" s="154"/>
      <c r="AG403" s="154"/>
      <c r="AH403" s="154"/>
      <c r="AI403" s="154"/>
    </row>
    <row r="404" spans="1:35" ht="12.75" hidden="1" x14ac:dyDescent="0.2">
      <c r="A404" s="501"/>
      <c r="B404" s="451"/>
      <c r="C404" s="451"/>
      <c r="D404" s="451"/>
      <c r="E404" s="907" t="s">
        <v>195</v>
      </c>
      <c r="F404" s="687" t="s">
        <v>110</v>
      </c>
      <c r="G404" s="910">
        <v>71</v>
      </c>
      <c r="H404" s="479">
        <f>H406</f>
        <v>0</v>
      </c>
      <c r="I404" s="479">
        <f t="shared" si="70"/>
        <v>18851</v>
      </c>
      <c r="J404" s="418">
        <f t="shared" si="70"/>
        <v>5236</v>
      </c>
      <c r="K404" s="418">
        <f t="shared" si="70"/>
        <v>25715</v>
      </c>
      <c r="L404" s="418">
        <f t="shared" si="70"/>
        <v>182970058</v>
      </c>
      <c r="M404" s="418">
        <f t="shared" si="70"/>
        <v>45.67</v>
      </c>
      <c r="N404" s="418">
        <f t="shared" si="70"/>
        <v>81887</v>
      </c>
      <c r="O404" s="418">
        <f t="shared" si="70"/>
        <v>59938</v>
      </c>
      <c r="P404" s="418">
        <f t="shared" si="70"/>
        <v>37989</v>
      </c>
      <c r="Q404" s="418">
        <f t="shared" si="70"/>
        <v>25715</v>
      </c>
      <c r="R404" s="418">
        <f t="shared" si="70"/>
        <v>22500</v>
      </c>
      <c r="S404" s="418">
        <f t="shared" si="70"/>
        <v>2500</v>
      </c>
      <c r="T404" s="418">
        <f t="shared" si="70"/>
        <v>330</v>
      </c>
      <c r="U404" s="418">
        <f t="shared" si="70"/>
        <v>385</v>
      </c>
      <c r="V404" s="418">
        <f t="shared" si="70"/>
        <v>1200</v>
      </c>
      <c r="W404" s="418">
        <f t="shared" si="70"/>
        <v>1371</v>
      </c>
      <c r="X404" s="418">
        <f t="shared" si="70"/>
        <v>2571</v>
      </c>
      <c r="Y404" s="418">
        <f t="shared" si="70"/>
        <v>0</v>
      </c>
      <c r="Z404" s="356">
        <f t="shared" si="70"/>
        <v>0</v>
      </c>
      <c r="AA404" s="356">
        <f t="shared" si="70"/>
        <v>0</v>
      </c>
      <c r="AB404" s="356">
        <f t="shared" si="70"/>
        <v>0</v>
      </c>
      <c r="AC404" s="356">
        <f t="shared" si="70"/>
        <v>0</v>
      </c>
      <c r="AD404" s="154"/>
      <c r="AF404" s="154"/>
      <c r="AG404" s="154"/>
      <c r="AH404" s="154"/>
      <c r="AI404" s="154"/>
    </row>
    <row r="405" spans="1:35" ht="12.75" hidden="1" x14ac:dyDescent="0.2">
      <c r="A405" s="501"/>
      <c r="B405" s="451"/>
      <c r="C405" s="451"/>
      <c r="D405" s="451"/>
      <c r="E405" s="907"/>
      <c r="F405" s="687" t="s">
        <v>111</v>
      </c>
      <c r="G405" s="911"/>
      <c r="H405" s="479">
        <f>H407</f>
        <v>0</v>
      </c>
      <c r="I405" s="479">
        <f t="shared" si="70"/>
        <v>118851</v>
      </c>
      <c r="J405" s="418">
        <f t="shared" si="70"/>
        <v>5236</v>
      </c>
      <c r="K405" s="418">
        <f t="shared" si="70"/>
        <v>25715</v>
      </c>
      <c r="L405" s="418">
        <f t="shared" si="70"/>
        <v>26474898</v>
      </c>
      <c r="M405" s="418">
        <f t="shared" si="70"/>
        <v>44.24</v>
      </c>
      <c r="N405" s="418">
        <f t="shared" si="70"/>
        <v>37989</v>
      </c>
      <c r="O405" s="418">
        <f t="shared" si="70"/>
        <v>37989</v>
      </c>
      <c r="P405" s="418">
        <f t="shared" si="70"/>
        <v>37989</v>
      </c>
      <c r="Q405" s="418">
        <f t="shared" si="70"/>
        <v>25715</v>
      </c>
      <c r="R405" s="418">
        <f t="shared" si="70"/>
        <v>22500</v>
      </c>
      <c r="S405" s="418">
        <f t="shared" si="70"/>
        <v>2500</v>
      </c>
      <c r="T405" s="418">
        <f t="shared" si="70"/>
        <v>330</v>
      </c>
      <c r="U405" s="418">
        <f t="shared" si="70"/>
        <v>385</v>
      </c>
      <c r="V405" s="418">
        <f t="shared" si="70"/>
        <v>1200</v>
      </c>
      <c r="W405" s="418">
        <f t="shared" si="70"/>
        <v>1371</v>
      </c>
      <c r="X405" s="418">
        <f t="shared" si="70"/>
        <v>2571</v>
      </c>
      <c r="Y405" s="418">
        <f t="shared" si="70"/>
        <v>0</v>
      </c>
      <c r="Z405" s="356">
        <f t="shared" si="70"/>
        <v>0</v>
      </c>
      <c r="AA405" s="356">
        <f t="shared" si="70"/>
        <v>0</v>
      </c>
      <c r="AB405" s="356">
        <f t="shared" si="70"/>
        <v>0</v>
      </c>
      <c r="AC405" s="356">
        <f t="shared" si="70"/>
        <v>0</v>
      </c>
      <c r="AD405" s="154"/>
      <c r="AF405" s="154"/>
      <c r="AG405" s="154"/>
      <c r="AH405" s="154"/>
      <c r="AI405" s="154"/>
    </row>
    <row r="406" spans="1:35" ht="12.75" hidden="1" x14ac:dyDescent="0.2">
      <c r="A406" s="501"/>
      <c r="B406" s="451"/>
      <c r="C406" s="451"/>
      <c r="D406" s="451"/>
      <c r="E406" s="907" t="s">
        <v>328</v>
      </c>
      <c r="F406" s="687" t="s">
        <v>110</v>
      </c>
      <c r="G406" s="905" t="s">
        <v>196</v>
      </c>
      <c r="H406" s="479">
        <f>H408+H410+H412</f>
        <v>0</v>
      </c>
      <c r="I406" s="479">
        <f t="shared" ref="I406:AC407" si="71">I408+I410+I412</f>
        <v>18851</v>
      </c>
      <c r="J406" s="418">
        <f t="shared" si="71"/>
        <v>5236</v>
      </c>
      <c r="K406" s="418">
        <f t="shared" si="71"/>
        <v>25715</v>
      </c>
      <c r="L406" s="418">
        <f t="shared" si="71"/>
        <v>182970058</v>
      </c>
      <c r="M406" s="418">
        <f t="shared" si="71"/>
        <v>45.67</v>
      </c>
      <c r="N406" s="418">
        <f t="shared" si="71"/>
        <v>81887</v>
      </c>
      <c r="O406" s="418">
        <f t="shared" si="71"/>
        <v>59938</v>
      </c>
      <c r="P406" s="418">
        <f t="shared" si="71"/>
        <v>37989</v>
      </c>
      <c r="Q406" s="418">
        <f t="shared" si="71"/>
        <v>25715</v>
      </c>
      <c r="R406" s="418">
        <f t="shared" si="71"/>
        <v>22500</v>
      </c>
      <c r="S406" s="418">
        <f t="shared" si="71"/>
        <v>2500</v>
      </c>
      <c r="T406" s="418">
        <f t="shared" si="71"/>
        <v>330</v>
      </c>
      <c r="U406" s="418">
        <f t="shared" si="71"/>
        <v>385</v>
      </c>
      <c r="V406" s="418">
        <f t="shared" si="71"/>
        <v>1200</v>
      </c>
      <c r="W406" s="418">
        <f t="shared" si="71"/>
        <v>1371</v>
      </c>
      <c r="X406" s="418">
        <f t="shared" si="71"/>
        <v>2571</v>
      </c>
      <c r="Y406" s="418">
        <f t="shared" si="71"/>
        <v>0</v>
      </c>
      <c r="Z406" s="356">
        <f t="shared" si="71"/>
        <v>0</v>
      </c>
      <c r="AA406" s="356">
        <f t="shared" si="71"/>
        <v>0</v>
      </c>
      <c r="AB406" s="356">
        <f t="shared" si="71"/>
        <v>0</v>
      </c>
      <c r="AC406" s="356">
        <f t="shared" si="71"/>
        <v>0</v>
      </c>
      <c r="AD406" s="154"/>
      <c r="AF406" s="154"/>
      <c r="AG406" s="154"/>
      <c r="AH406" s="154"/>
      <c r="AI406" s="154"/>
    </row>
    <row r="407" spans="1:35" ht="12.75" hidden="1" x14ac:dyDescent="0.2">
      <c r="A407" s="501"/>
      <c r="B407" s="451"/>
      <c r="C407" s="451"/>
      <c r="D407" s="451"/>
      <c r="E407" s="907"/>
      <c r="F407" s="687" t="s">
        <v>111</v>
      </c>
      <c r="G407" s="906"/>
      <c r="H407" s="479">
        <f>H409+H411+H413</f>
        <v>0</v>
      </c>
      <c r="I407" s="479">
        <f t="shared" si="71"/>
        <v>118851</v>
      </c>
      <c r="J407" s="418">
        <f t="shared" si="71"/>
        <v>5236</v>
      </c>
      <c r="K407" s="418">
        <f t="shared" si="71"/>
        <v>25715</v>
      </c>
      <c r="L407" s="418">
        <f t="shared" si="71"/>
        <v>26474898</v>
      </c>
      <c r="M407" s="418">
        <f t="shared" si="71"/>
        <v>44.24</v>
      </c>
      <c r="N407" s="418">
        <f t="shared" si="71"/>
        <v>37989</v>
      </c>
      <c r="O407" s="418">
        <f t="shared" si="71"/>
        <v>37989</v>
      </c>
      <c r="P407" s="418">
        <f t="shared" si="71"/>
        <v>37989</v>
      </c>
      <c r="Q407" s="418">
        <f t="shared" si="71"/>
        <v>25715</v>
      </c>
      <c r="R407" s="418">
        <f t="shared" si="71"/>
        <v>22500</v>
      </c>
      <c r="S407" s="418">
        <f t="shared" si="71"/>
        <v>2500</v>
      </c>
      <c r="T407" s="418">
        <f t="shared" si="71"/>
        <v>330</v>
      </c>
      <c r="U407" s="418">
        <f t="shared" si="71"/>
        <v>385</v>
      </c>
      <c r="V407" s="418">
        <f t="shared" si="71"/>
        <v>1200</v>
      </c>
      <c r="W407" s="418">
        <f t="shared" si="71"/>
        <v>1371</v>
      </c>
      <c r="X407" s="418">
        <f t="shared" si="71"/>
        <v>2571</v>
      </c>
      <c r="Y407" s="418">
        <f t="shared" si="71"/>
        <v>0</v>
      </c>
      <c r="Z407" s="356">
        <f t="shared" si="71"/>
        <v>0</v>
      </c>
      <c r="AA407" s="356">
        <f t="shared" si="71"/>
        <v>0</v>
      </c>
      <c r="AB407" s="356">
        <f t="shared" si="71"/>
        <v>0</v>
      </c>
      <c r="AC407" s="356">
        <f t="shared" si="71"/>
        <v>0</v>
      </c>
      <c r="AD407" s="154"/>
      <c r="AF407" s="154"/>
      <c r="AG407" s="154"/>
      <c r="AH407" s="154"/>
      <c r="AI407" s="154"/>
    </row>
    <row r="408" spans="1:35" ht="12.75" hidden="1" x14ac:dyDescent="0.2">
      <c r="A408" s="501"/>
      <c r="B408" s="451"/>
      <c r="C408" s="451"/>
      <c r="D408" s="451"/>
      <c r="E408" s="907" t="s">
        <v>329</v>
      </c>
      <c r="F408" s="687" t="s">
        <v>110</v>
      </c>
      <c r="G408" s="905" t="s">
        <v>197</v>
      </c>
      <c r="H408" s="479">
        <f t="shared" ref="H408:AC413" si="72">H694</f>
        <v>0</v>
      </c>
      <c r="I408" s="479">
        <f t="shared" si="72"/>
        <v>4126</v>
      </c>
      <c r="J408" s="418">
        <f t="shared" si="72"/>
        <v>300</v>
      </c>
      <c r="K408" s="418">
        <f t="shared" si="72"/>
        <v>0</v>
      </c>
      <c r="L408" s="418">
        <f t="shared" si="72"/>
        <v>105700</v>
      </c>
      <c r="M408" s="418">
        <f t="shared" si="72"/>
        <v>0</v>
      </c>
      <c r="N408" s="418">
        <f t="shared" si="72"/>
        <v>3000</v>
      </c>
      <c r="O408" s="418">
        <f t="shared" si="72"/>
        <v>3000</v>
      </c>
      <c r="P408" s="418">
        <f t="shared" si="72"/>
        <v>3000</v>
      </c>
      <c r="Q408" s="418">
        <f t="shared" si="72"/>
        <v>0</v>
      </c>
      <c r="R408" s="418">
        <f t="shared" si="72"/>
        <v>0</v>
      </c>
      <c r="S408" s="418">
        <f t="shared" si="72"/>
        <v>0</v>
      </c>
      <c r="T408" s="418">
        <f t="shared" si="72"/>
        <v>0</v>
      </c>
      <c r="U408" s="418">
        <f t="shared" si="72"/>
        <v>0</v>
      </c>
      <c r="V408" s="418">
        <f t="shared" si="72"/>
        <v>0</v>
      </c>
      <c r="W408" s="418">
        <f t="shared" si="72"/>
        <v>0</v>
      </c>
      <c r="X408" s="418">
        <f t="shared" si="72"/>
        <v>0</v>
      </c>
      <c r="Y408" s="418">
        <f t="shared" si="72"/>
        <v>0</v>
      </c>
      <c r="Z408" s="356">
        <f t="shared" si="72"/>
        <v>0</v>
      </c>
      <c r="AA408" s="356">
        <f t="shared" si="72"/>
        <v>0</v>
      </c>
      <c r="AB408" s="356">
        <f t="shared" si="72"/>
        <v>0</v>
      </c>
      <c r="AC408" s="356">
        <f t="shared" si="72"/>
        <v>0</v>
      </c>
      <c r="AD408" s="154"/>
      <c r="AF408" s="154"/>
      <c r="AG408" s="154"/>
      <c r="AH408" s="154"/>
      <c r="AI408" s="154"/>
    </row>
    <row r="409" spans="1:35" ht="12.75" hidden="1" x14ac:dyDescent="0.2">
      <c r="A409" s="501"/>
      <c r="B409" s="451"/>
      <c r="C409" s="451"/>
      <c r="D409" s="451"/>
      <c r="E409" s="907"/>
      <c r="F409" s="687" t="s">
        <v>111</v>
      </c>
      <c r="G409" s="906"/>
      <c r="H409" s="479">
        <f t="shared" si="72"/>
        <v>0</v>
      </c>
      <c r="I409" s="479">
        <f t="shared" si="72"/>
        <v>4126</v>
      </c>
      <c r="J409" s="418">
        <f t="shared" si="72"/>
        <v>300</v>
      </c>
      <c r="K409" s="418">
        <f t="shared" si="72"/>
        <v>0</v>
      </c>
      <c r="L409" s="418">
        <f t="shared" si="72"/>
        <v>105700</v>
      </c>
      <c r="M409" s="418">
        <f t="shared" si="72"/>
        <v>0</v>
      </c>
      <c r="N409" s="418">
        <f t="shared" si="72"/>
        <v>3000</v>
      </c>
      <c r="O409" s="418">
        <f t="shared" si="72"/>
        <v>3000</v>
      </c>
      <c r="P409" s="418">
        <f t="shared" si="72"/>
        <v>3000</v>
      </c>
      <c r="Q409" s="418">
        <f t="shared" si="72"/>
        <v>0</v>
      </c>
      <c r="R409" s="418">
        <f t="shared" si="72"/>
        <v>0</v>
      </c>
      <c r="S409" s="418">
        <f t="shared" si="72"/>
        <v>0</v>
      </c>
      <c r="T409" s="418">
        <f t="shared" si="72"/>
        <v>0</v>
      </c>
      <c r="U409" s="418">
        <f t="shared" si="72"/>
        <v>0</v>
      </c>
      <c r="V409" s="418">
        <f t="shared" si="72"/>
        <v>0</v>
      </c>
      <c r="W409" s="418">
        <f t="shared" si="72"/>
        <v>0</v>
      </c>
      <c r="X409" s="418">
        <f t="shared" si="72"/>
        <v>0</v>
      </c>
      <c r="Y409" s="418">
        <f t="shared" si="72"/>
        <v>0</v>
      </c>
      <c r="Z409" s="356">
        <f t="shared" si="72"/>
        <v>0</v>
      </c>
      <c r="AA409" s="356">
        <f t="shared" si="72"/>
        <v>0</v>
      </c>
      <c r="AB409" s="356">
        <f t="shared" si="72"/>
        <v>0</v>
      </c>
      <c r="AC409" s="356">
        <f t="shared" si="72"/>
        <v>0</v>
      </c>
      <c r="AD409" s="154"/>
      <c r="AF409" s="154"/>
      <c r="AG409" s="154"/>
      <c r="AH409" s="154"/>
      <c r="AI409" s="154"/>
    </row>
    <row r="410" spans="1:35" ht="12.75" hidden="1" x14ac:dyDescent="0.2">
      <c r="A410" s="501"/>
      <c r="B410" s="451"/>
      <c r="C410" s="451"/>
      <c r="D410" s="451"/>
      <c r="E410" s="907" t="s">
        <v>330</v>
      </c>
      <c r="F410" s="687" t="s">
        <v>110</v>
      </c>
      <c r="G410" s="905" t="s">
        <v>198</v>
      </c>
      <c r="H410" s="479">
        <f t="shared" si="72"/>
        <v>0</v>
      </c>
      <c r="I410" s="479">
        <f t="shared" si="72"/>
        <v>36</v>
      </c>
      <c r="J410" s="418">
        <f t="shared" si="72"/>
        <v>1226</v>
      </c>
      <c r="K410" s="418">
        <f t="shared" si="72"/>
        <v>1585</v>
      </c>
      <c r="L410" s="418">
        <f t="shared" si="72"/>
        <v>767450</v>
      </c>
      <c r="M410" s="418">
        <f t="shared" si="72"/>
        <v>44.03</v>
      </c>
      <c r="N410" s="418">
        <f t="shared" si="72"/>
        <v>40</v>
      </c>
      <c r="O410" s="418">
        <f t="shared" si="72"/>
        <v>40</v>
      </c>
      <c r="P410" s="418">
        <f t="shared" si="72"/>
        <v>40</v>
      </c>
      <c r="Q410" s="418">
        <f t="shared" si="72"/>
        <v>1585</v>
      </c>
      <c r="R410" s="418">
        <f t="shared" si="72"/>
        <v>500</v>
      </c>
      <c r="S410" s="418">
        <f t="shared" si="72"/>
        <v>500</v>
      </c>
      <c r="T410" s="418">
        <f t="shared" si="72"/>
        <v>200</v>
      </c>
      <c r="U410" s="418">
        <f t="shared" si="72"/>
        <v>385</v>
      </c>
      <c r="V410" s="418">
        <f t="shared" si="72"/>
        <v>0</v>
      </c>
      <c r="W410" s="418">
        <f t="shared" si="72"/>
        <v>160</v>
      </c>
      <c r="X410" s="418">
        <f t="shared" si="72"/>
        <v>160</v>
      </c>
      <c r="Y410" s="418">
        <f t="shared" si="72"/>
        <v>1000</v>
      </c>
      <c r="Z410" s="356">
        <f t="shared" si="72"/>
        <v>0</v>
      </c>
      <c r="AA410" s="356">
        <f t="shared" si="72"/>
        <v>0</v>
      </c>
      <c r="AB410" s="356">
        <f t="shared" si="72"/>
        <v>0</v>
      </c>
      <c r="AC410" s="356">
        <f t="shared" si="72"/>
        <v>1000</v>
      </c>
      <c r="AD410" s="154"/>
      <c r="AF410" s="154"/>
      <c r="AG410" s="154"/>
      <c r="AH410" s="154"/>
      <c r="AI410" s="154"/>
    </row>
    <row r="411" spans="1:35" ht="12.75" hidden="1" x14ac:dyDescent="0.2">
      <c r="A411" s="501"/>
      <c r="B411" s="451"/>
      <c r="C411" s="451"/>
      <c r="D411" s="451"/>
      <c r="E411" s="907"/>
      <c r="F411" s="687" t="s">
        <v>111</v>
      </c>
      <c r="G411" s="906"/>
      <c r="H411" s="479">
        <f t="shared" si="72"/>
        <v>0</v>
      </c>
      <c r="I411" s="479">
        <f t="shared" si="72"/>
        <v>36</v>
      </c>
      <c r="J411" s="418">
        <f t="shared" si="72"/>
        <v>1226</v>
      </c>
      <c r="K411" s="418">
        <f t="shared" si="72"/>
        <v>1585</v>
      </c>
      <c r="L411" s="418">
        <f t="shared" si="72"/>
        <v>767450</v>
      </c>
      <c r="M411" s="418">
        <f t="shared" si="72"/>
        <v>44.03</v>
      </c>
      <c r="N411" s="418">
        <f t="shared" si="72"/>
        <v>40</v>
      </c>
      <c r="O411" s="418">
        <f t="shared" si="72"/>
        <v>40</v>
      </c>
      <c r="P411" s="418">
        <f t="shared" si="72"/>
        <v>40</v>
      </c>
      <c r="Q411" s="418">
        <f t="shared" si="72"/>
        <v>1585</v>
      </c>
      <c r="R411" s="418">
        <f t="shared" si="72"/>
        <v>500</v>
      </c>
      <c r="S411" s="418">
        <f t="shared" si="72"/>
        <v>500</v>
      </c>
      <c r="T411" s="418">
        <f t="shared" si="72"/>
        <v>200</v>
      </c>
      <c r="U411" s="418">
        <f t="shared" si="72"/>
        <v>385</v>
      </c>
      <c r="V411" s="418">
        <f t="shared" si="72"/>
        <v>0</v>
      </c>
      <c r="W411" s="418">
        <f t="shared" si="72"/>
        <v>160</v>
      </c>
      <c r="X411" s="418">
        <f t="shared" si="72"/>
        <v>160</v>
      </c>
      <c r="Y411" s="418">
        <f t="shared" si="72"/>
        <v>1000</v>
      </c>
      <c r="Z411" s="356">
        <f t="shared" si="72"/>
        <v>0</v>
      </c>
      <c r="AA411" s="356">
        <f t="shared" si="72"/>
        <v>0</v>
      </c>
      <c r="AB411" s="356">
        <f t="shared" si="72"/>
        <v>0</v>
      </c>
      <c r="AC411" s="356">
        <f t="shared" si="72"/>
        <v>1000</v>
      </c>
      <c r="AD411" s="154"/>
      <c r="AF411" s="154"/>
      <c r="AG411" s="154"/>
      <c r="AH411" s="154"/>
      <c r="AI411" s="154"/>
    </row>
    <row r="412" spans="1:35" ht="12.75" hidden="1" x14ac:dyDescent="0.2">
      <c r="A412" s="501"/>
      <c r="B412" s="451"/>
      <c r="C412" s="451"/>
      <c r="D412" s="451"/>
      <c r="E412" s="915" t="s">
        <v>199</v>
      </c>
      <c r="F412" s="687" t="s">
        <v>110</v>
      </c>
      <c r="G412" s="905" t="s">
        <v>200</v>
      </c>
      <c r="H412" s="479">
        <f t="shared" si="72"/>
        <v>0</v>
      </c>
      <c r="I412" s="479">
        <f t="shared" si="72"/>
        <v>14689</v>
      </c>
      <c r="J412" s="418">
        <f t="shared" si="72"/>
        <v>3710</v>
      </c>
      <c r="K412" s="418">
        <f t="shared" si="72"/>
        <v>24130</v>
      </c>
      <c r="L412" s="418">
        <f t="shared" si="72"/>
        <v>182096908</v>
      </c>
      <c r="M412" s="418">
        <f t="shared" si="72"/>
        <v>1.64</v>
      </c>
      <c r="N412" s="418">
        <f t="shared" si="72"/>
        <v>78847</v>
      </c>
      <c r="O412" s="418">
        <f t="shared" si="72"/>
        <v>56898</v>
      </c>
      <c r="P412" s="418">
        <f t="shared" si="72"/>
        <v>34949</v>
      </c>
      <c r="Q412" s="418">
        <f t="shared" si="72"/>
        <v>24130</v>
      </c>
      <c r="R412" s="418">
        <f t="shared" si="72"/>
        <v>22000</v>
      </c>
      <c r="S412" s="418">
        <f t="shared" si="72"/>
        <v>2000</v>
      </c>
      <c r="T412" s="418">
        <f t="shared" si="72"/>
        <v>130</v>
      </c>
      <c r="U412" s="418">
        <f t="shared" si="72"/>
        <v>0</v>
      </c>
      <c r="V412" s="418">
        <f t="shared" si="72"/>
        <v>1200</v>
      </c>
      <c r="W412" s="418">
        <f t="shared" si="72"/>
        <v>1211</v>
      </c>
      <c r="X412" s="418">
        <f t="shared" si="72"/>
        <v>2411</v>
      </c>
      <c r="Y412" s="418">
        <f t="shared" si="72"/>
        <v>-1000</v>
      </c>
      <c r="Z412" s="356">
        <f t="shared" si="72"/>
        <v>0</v>
      </c>
      <c r="AA412" s="356">
        <f t="shared" si="72"/>
        <v>0</v>
      </c>
      <c r="AB412" s="356">
        <f t="shared" si="72"/>
        <v>0</v>
      </c>
      <c r="AC412" s="356">
        <f t="shared" si="72"/>
        <v>-1000</v>
      </c>
      <c r="AD412" s="154"/>
      <c r="AF412" s="154"/>
      <c r="AG412" s="154"/>
      <c r="AH412" s="154"/>
      <c r="AI412" s="154"/>
    </row>
    <row r="413" spans="1:35" ht="12.75" hidden="1" x14ac:dyDescent="0.2">
      <c r="A413" s="501"/>
      <c r="B413" s="451"/>
      <c r="C413" s="451"/>
      <c r="D413" s="451"/>
      <c r="E413" s="915"/>
      <c r="F413" s="687" t="s">
        <v>111</v>
      </c>
      <c r="G413" s="906"/>
      <c r="H413" s="479">
        <f t="shared" si="72"/>
        <v>0</v>
      </c>
      <c r="I413" s="479">
        <f t="shared" si="72"/>
        <v>114689</v>
      </c>
      <c r="J413" s="418">
        <f t="shared" si="72"/>
        <v>3710</v>
      </c>
      <c r="K413" s="418">
        <f t="shared" si="72"/>
        <v>24130</v>
      </c>
      <c r="L413" s="418">
        <f t="shared" si="72"/>
        <v>25601748</v>
      </c>
      <c r="M413" s="418">
        <f t="shared" si="72"/>
        <v>0.21</v>
      </c>
      <c r="N413" s="418">
        <f t="shared" si="72"/>
        <v>34949</v>
      </c>
      <c r="O413" s="418">
        <f t="shared" si="72"/>
        <v>34949</v>
      </c>
      <c r="P413" s="418">
        <f t="shared" si="72"/>
        <v>34949</v>
      </c>
      <c r="Q413" s="418">
        <f t="shared" si="72"/>
        <v>24130</v>
      </c>
      <c r="R413" s="418">
        <f t="shared" si="72"/>
        <v>22000</v>
      </c>
      <c r="S413" s="418">
        <f t="shared" si="72"/>
        <v>2000</v>
      </c>
      <c r="T413" s="418">
        <f t="shared" si="72"/>
        <v>130</v>
      </c>
      <c r="U413" s="418">
        <f t="shared" si="72"/>
        <v>0</v>
      </c>
      <c r="V413" s="418">
        <f t="shared" si="72"/>
        <v>1200</v>
      </c>
      <c r="W413" s="418">
        <f t="shared" si="72"/>
        <v>1211</v>
      </c>
      <c r="X413" s="418">
        <f t="shared" si="72"/>
        <v>2411</v>
      </c>
      <c r="Y413" s="418">
        <f t="shared" si="72"/>
        <v>-1000</v>
      </c>
      <c r="Z413" s="356">
        <f t="shared" si="72"/>
        <v>0</v>
      </c>
      <c r="AA413" s="356">
        <f t="shared" si="72"/>
        <v>0</v>
      </c>
      <c r="AB413" s="356">
        <f t="shared" si="72"/>
        <v>0</v>
      </c>
      <c r="AC413" s="356">
        <f t="shared" si="72"/>
        <v>-1000</v>
      </c>
      <c r="AD413" s="154"/>
      <c r="AF413" s="154"/>
      <c r="AG413" s="154"/>
      <c r="AH413" s="154"/>
      <c r="AI413" s="154"/>
    </row>
    <row r="414" spans="1:35" ht="12.75" hidden="1" x14ac:dyDescent="0.2">
      <c r="A414" s="501"/>
      <c r="B414" s="451"/>
      <c r="C414" s="451"/>
      <c r="D414" s="451"/>
      <c r="E414" s="694"/>
      <c r="F414" s="539"/>
      <c r="G414" s="528"/>
      <c r="H414" s="540"/>
      <c r="I414" s="701"/>
      <c r="J414" s="702"/>
      <c r="K414" s="418"/>
      <c r="L414" s="418"/>
      <c r="M414" s="418"/>
      <c r="N414" s="418"/>
      <c r="O414" s="418"/>
      <c r="P414" s="418"/>
      <c r="Q414" s="418"/>
      <c r="R414" s="418"/>
      <c r="S414" s="418"/>
      <c r="T414" s="418"/>
      <c r="U414" s="418"/>
      <c r="V414" s="418"/>
      <c r="W414" s="418"/>
      <c r="X414" s="418"/>
      <c r="Y414" s="418"/>
      <c r="Z414" s="356"/>
      <c r="AA414" s="356"/>
      <c r="AB414" s="356"/>
      <c r="AC414" s="356"/>
      <c r="AD414" s="154"/>
      <c r="AF414" s="154"/>
      <c r="AG414" s="154"/>
      <c r="AH414" s="154"/>
      <c r="AI414" s="154"/>
    </row>
    <row r="415" spans="1:35" ht="12.75" hidden="1" x14ac:dyDescent="0.2">
      <c r="A415" s="501"/>
      <c r="B415" s="451"/>
      <c r="C415" s="451"/>
      <c r="D415" s="451"/>
      <c r="E415" s="694"/>
      <c r="F415" s="539"/>
      <c r="G415" s="528"/>
      <c r="H415" s="540"/>
      <c r="I415" s="701"/>
      <c r="J415" s="702"/>
      <c r="K415" s="418"/>
      <c r="L415" s="418"/>
      <c r="M415" s="418"/>
      <c r="N415" s="418"/>
      <c r="O415" s="418"/>
      <c r="P415" s="418"/>
      <c r="Q415" s="418"/>
      <c r="R415" s="418"/>
      <c r="S415" s="418"/>
      <c r="T415" s="418"/>
      <c r="U415" s="418"/>
      <c r="V415" s="418"/>
      <c r="W415" s="418"/>
      <c r="X415" s="418"/>
      <c r="Y415" s="418"/>
      <c r="Z415" s="356"/>
      <c r="AA415" s="356"/>
      <c r="AB415" s="356"/>
      <c r="AC415" s="356"/>
      <c r="AD415" s="154"/>
      <c r="AF415" s="154"/>
      <c r="AG415" s="154"/>
      <c r="AH415" s="154"/>
      <c r="AI415" s="154"/>
    </row>
    <row r="416" spans="1:35" ht="12.75" hidden="1" x14ac:dyDescent="0.2">
      <c r="A416" s="501"/>
      <c r="B416" s="451"/>
      <c r="C416" s="451"/>
      <c r="D416" s="451"/>
      <c r="E416" s="694"/>
      <c r="F416" s="539"/>
      <c r="G416" s="528"/>
      <c r="H416" s="540"/>
      <c r="I416" s="701"/>
      <c r="J416" s="702"/>
      <c r="K416" s="418"/>
      <c r="L416" s="418"/>
      <c r="M416" s="418"/>
      <c r="N416" s="418"/>
      <c r="O416" s="418"/>
      <c r="P416" s="418"/>
      <c r="Q416" s="418"/>
      <c r="R416" s="418"/>
      <c r="S416" s="418"/>
      <c r="T416" s="418"/>
      <c r="U416" s="418"/>
      <c r="V416" s="418"/>
      <c r="W416" s="418"/>
      <c r="X416" s="418"/>
      <c r="Y416" s="418"/>
      <c r="Z416" s="356"/>
      <c r="AA416" s="356"/>
      <c r="AB416" s="356"/>
      <c r="AC416" s="356"/>
      <c r="AD416" s="154"/>
      <c r="AF416" s="154"/>
      <c r="AG416" s="154"/>
      <c r="AH416" s="154"/>
      <c r="AI416" s="154"/>
    </row>
    <row r="417" spans="1:35" hidden="1" x14ac:dyDescent="0.2">
      <c r="A417" s="501"/>
      <c r="B417" s="451"/>
      <c r="C417" s="451"/>
      <c r="D417" s="451"/>
      <c r="E417" s="694"/>
      <c r="F417" s="539"/>
      <c r="G417" s="528"/>
      <c r="H417" s="540"/>
      <c r="I417" s="701"/>
      <c r="J417" s="702"/>
      <c r="K417" s="418"/>
      <c r="L417" s="418"/>
      <c r="M417" s="418"/>
      <c r="N417" s="418"/>
      <c r="O417" s="418"/>
      <c r="P417" s="418"/>
      <c r="Q417" s="418"/>
      <c r="R417" s="418"/>
      <c r="S417" s="418"/>
      <c r="T417" s="418"/>
      <c r="U417" s="418"/>
      <c r="V417" s="418"/>
      <c r="W417" s="418"/>
      <c r="X417" s="418"/>
      <c r="Y417" s="418"/>
      <c r="Z417" s="356"/>
      <c r="AA417" s="356"/>
      <c r="AB417" s="356"/>
      <c r="AC417" s="356"/>
    </row>
    <row r="418" spans="1:35" s="234" customFormat="1" hidden="1" x14ac:dyDescent="0.2">
      <c r="A418" s="506"/>
      <c r="B418" s="507"/>
      <c r="C418" s="507"/>
      <c r="D418" s="507"/>
      <c r="E418" s="693" t="s">
        <v>744</v>
      </c>
      <c r="F418" s="539" t="s">
        <v>110</v>
      </c>
      <c r="G418" s="529" t="s">
        <v>196</v>
      </c>
      <c r="H418" s="540"/>
      <c r="I418" s="701"/>
      <c r="J418" s="702"/>
      <c r="K418" s="418"/>
      <c r="L418" s="418"/>
      <c r="M418" s="418"/>
      <c r="N418" s="418"/>
      <c r="O418" s="418"/>
      <c r="P418" s="418"/>
      <c r="Q418" s="418"/>
      <c r="R418" s="418"/>
      <c r="S418" s="418"/>
      <c r="T418" s="418"/>
      <c r="U418" s="418"/>
      <c r="V418" s="418"/>
      <c r="W418" s="418"/>
      <c r="X418" s="418"/>
      <c r="Y418" s="418"/>
      <c r="Z418" s="356"/>
      <c r="AA418" s="356"/>
      <c r="AB418" s="356"/>
      <c r="AC418" s="356"/>
      <c r="AD418" s="644"/>
      <c r="AF418" s="237"/>
      <c r="AG418" s="237"/>
      <c r="AH418" s="237"/>
      <c r="AI418" s="237"/>
    </row>
    <row r="419" spans="1:35" s="234" customFormat="1" hidden="1" x14ac:dyDescent="0.2">
      <c r="A419" s="506"/>
      <c r="B419" s="507"/>
      <c r="C419" s="507"/>
      <c r="D419" s="507"/>
      <c r="E419" s="693"/>
      <c r="F419" s="539" t="s">
        <v>111</v>
      </c>
      <c r="G419" s="529"/>
      <c r="H419" s="540"/>
      <c r="I419" s="701"/>
      <c r="J419" s="702"/>
      <c r="K419" s="418"/>
      <c r="L419" s="418"/>
      <c r="M419" s="418"/>
      <c r="N419" s="418"/>
      <c r="O419" s="418"/>
      <c r="P419" s="418"/>
      <c r="Q419" s="418"/>
      <c r="R419" s="418"/>
      <c r="S419" s="418"/>
      <c r="T419" s="418"/>
      <c r="U419" s="418"/>
      <c r="V419" s="418"/>
      <c r="W419" s="418"/>
      <c r="X419" s="418"/>
      <c r="Y419" s="418"/>
      <c r="Z419" s="356"/>
      <c r="AA419" s="356"/>
      <c r="AB419" s="356"/>
      <c r="AC419" s="356"/>
      <c r="AD419" s="644"/>
      <c r="AF419" s="237"/>
      <c r="AG419" s="237"/>
      <c r="AH419" s="237"/>
      <c r="AI419" s="237"/>
    </row>
    <row r="420" spans="1:35" hidden="1" x14ac:dyDescent="0.2">
      <c r="A420" s="501"/>
      <c r="B420" s="451"/>
      <c r="C420" s="451"/>
      <c r="D420" s="451"/>
      <c r="E420" s="441" t="s">
        <v>723</v>
      </c>
      <c r="F420" s="441"/>
      <c r="G420" s="514"/>
      <c r="H420" s="540"/>
      <c r="I420" s="701"/>
      <c r="J420" s="702"/>
      <c r="K420" s="418"/>
      <c r="L420" s="418"/>
      <c r="M420" s="418"/>
      <c r="N420" s="418"/>
      <c r="O420" s="418"/>
      <c r="P420" s="418"/>
      <c r="Q420" s="418"/>
      <c r="R420" s="418"/>
      <c r="S420" s="418"/>
      <c r="T420" s="418"/>
      <c r="U420" s="418"/>
      <c r="V420" s="418"/>
      <c r="W420" s="418"/>
      <c r="X420" s="418"/>
      <c r="Y420" s="418"/>
      <c r="Z420" s="356"/>
      <c r="AA420" s="356"/>
      <c r="AB420" s="356"/>
      <c r="AC420" s="356"/>
    </row>
    <row r="421" spans="1:35" hidden="1" x14ac:dyDescent="0.2">
      <c r="A421" s="501"/>
      <c r="B421" s="451"/>
      <c r="C421" s="451"/>
      <c r="D421" s="451"/>
      <c r="E421" s="441" t="s">
        <v>723</v>
      </c>
      <c r="F421" s="441"/>
      <c r="G421" s="514"/>
      <c r="H421" s="540"/>
      <c r="I421" s="701"/>
      <c r="J421" s="702"/>
      <c r="K421" s="418"/>
      <c r="L421" s="418"/>
      <c r="M421" s="418"/>
      <c r="N421" s="418"/>
      <c r="O421" s="418"/>
      <c r="P421" s="418"/>
      <c r="Q421" s="418"/>
      <c r="R421" s="418"/>
      <c r="S421" s="418"/>
      <c r="T421" s="418"/>
      <c r="U421" s="418"/>
      <c r="V421" s="418"/>
      <c r="W421" s="418"/>
      <c r="X421" s="418"/>
      <c r="Y421" s="418"/>
      <c r="Z421" s="356"/>
      <c r="AA421" s="356"/>
      <c r="AB421" s="356"/>
      <c r="AC421" s="356"/>
    </row>
    <row r="422" spans="1:35" s="248" customFormat="1" ht="25.5" hidden="1" x14ac:dyDescent="0.2">
      <c r="A422" s="524"/>
      <c r="B422" s="525"/>
      <c r="C422" s="525"/>
      <c r="D422" s="525"/>
      <c r="E422" s="693" t="s">
        <v>745</v>
      </c>
      <c r="F422" s="539" t="s">
        <v>110</v>
      </c>
      <c r="G422" s="519" t="s">
        <v>746</v>
      </c>
      <c r="H422" s="540"/>
      <c r="I422" s="701"/>
      <c r="J422" s="702"/>
      <c r="K422" s="418"/>
      <c r="L422" s="418"/>
      <c r="M422" s="418"/>
      <c r="N422" s="418"/>
      <c r="O422" s="418"/>
      <c r="P422" s="418"/>
      <c r="Q422" s="418"/>
      <c r="R422" s="418"/>
      <c r="S422" s="418"/>
      <c r="T422" s="418"/>
      <c r="U422" s="418"/>
      <c r="V422" s="418"/>
      <c r="W422" s="418"/>
      <c r="X422" s="418"/>
      <c r="Y422" s="418"/>
      <c r="Z422" s="356"/>
      <c r="AA422" s="356"/>
      <c r="AB422" s="356"/>
      <c r="AC422" s="356"/>
      <c r="AD422" s="646"/>
      <c r="AF422" s="246"/>
      <c r="AG422" s="246"/>
      <c r="AH422" s="246"/>
      <c r="AI422" s="246"/>
    </row>
    <row r="423" spans="1:35" s="248" customFormat="1" hidden="1" x14ac:dyDescent="0.2">
      <c r="A423" s="524"/>
      <c r="B423" s="525"/>
      <c r="C423" s="525"/>
      <c r="D423" s="525"/>
      <c r="E423" s="693"/>
      <c r="F423" s="539" t="s">
        <v>111</v>
      </c>
      <c r="G423" s="519"/>
      <c r="H423" s="540"/>
      <c r="I423" s="701"/>
      <c r="J423" s="702"/>
      <c r="K423" s="418"/>
      <c r="L423" s="418"/>
      <c r="M423" s="418"/>
      <c r="N423" s="418"/>
      <c r="O423" s="418"/>
      <c r="P423" s="418"/>
      <c r="Q423" s="418"/>
      <c r="R423" s="418"/>
      <c r="S423" s="418"/>
      <c r="T423" s="418"/>
      <c r="U423" s="418"/>
      <c r="V423" s="418"/>
      <c r="W423" s="418"/>
      <c r="X423" s="418"/>
      <c r="Y423" s="418"/>
      <c r="Z423" s="356"/>
      <c r="AA423" s="356"/>
      <c r="AB423" s="356"/>
      <c r="AC423" s="356"/>
      <c r="AD423" s="646"/>
      <c r="AF423" s="246"/>
      <c r="AG423" s="246"/>
      <c r="AH423" s="246"/>
      <c r="AI423" s="246"/>
    </row>
    <row r="424" spans="1:35" hidden="1" x14ac:dyDescent="0.2">
      <c r="A424" s="501"/>
      <c r="B424" s="451"/>
      <c r="C424" s="451"/>
      <c r="D424" s="451"/>
      <c r="E424" s="441" t="s">
        <v>723</v>
      </c>
      <c r="F424" s="441"/>
      <c r="G424" s="514"/>
      <c r="H424" s="540"/>
      <c r="I424" s="701"/>
      <c r="J424" s="702"/>
      <c r="K424" s="418"/>
      <c r="L424" s="418"/>
      <c r="M424" s="418"/>
      <c r="N424" s="418"/>
      <c r="O424" s="418"/>
      <c r="P424" s="418"/>
      <c r="Q424" s="418"/>
      <c r="R424" s="418"/>
      <c r="S424" s="418"/>
      <c r="T424" s="418"/>
      <c r="U424" s="418"/>
      <c r="V424" s="418"/>
      <c r="W424" s="418"/>
      <c r="X424" s="418"/>
      <c r="Y424" s="418"/>
      <c r="Z424" s="356"/>
      <c r="AA424" s="356"/>
      <c r="AB424" s="356"/>
      <c r="AC424" s="356"/>
    </row>
    <row r="425" spans="1:35" hidden="1" x14ac:dyDescent="0.2">
      <c r="A425" s="501"/>
      <c r="B425" s="451"/>
      <c r="C425" s="451"/>
      <c r="D425" s="451"/>
      <c r="E425" s="441" t="s">
        <v>723</v>
      </c>
      <c r="F425" s="441"/>
      <c r="G425" s="514"/>
      <c r="H425" s="540"/>
      <c r="I425" s="701"/>
      <c r="J425" s="702"/>
      <c r="K425" s="418"/>
      <c r="L425" s="418"/>
      <c r="M425" s="418"/>
      <c r="N425" s="418"/>
      <c r="O425" s="418"/>
      <c r="P425" s="418"/>
      <c r="Q425" s="418"/>
      <c r="R425" s="418"/>
      <c r="S425" s="418"/>
      <c r="T425" s="418"/>
      <c r="U425" s="418"/>
      <c r="V425" s="418"/>
      <c r="W425" s="418"/>
      <c r="X425" s="418"/>
      <c r="Y425" s="418"/>
      <c r="Z425" s="356"/>
      <c r="AA425" s="356"/>
      <c r="AB425" s="356"/>
      <c r="AC425" s="356"/>
    </row>
    <row r="426" spans="1:35" hidden="1" x14ac:dyDescent="0.2">
      <c r="A426" s="501"/>
      <c r="B426" s="451"/>
      <c r="C426" s="451"/>
      <c r="D426" s="451"/>
      <c r="E426" s="694" t="s">
        <v>747</v>
      </c>
      <c r="F426" s="539" t="s">
        <v>110</v>
      </c>
      <c r="G426" s="530">
        <v>72</v>
      </c>
      <c r="H426" s="540"/>
      <c r="I426" s="701"/>
      <c r="J426" s="702"/>
      <c r="K426" s="418"/>
      <c r="L426" s="418"/>
      <c r="M426" s="418"/>
      <c r="N426" s="418"/>
      <c r="O426" s="418"/>
      <c r="P426" s="418"/>
      <c r="Q426" s="418"/>
      <c r="R426" s="418"/>
      <c r="S426" s="418"/>
      <c r="T426" s="418"/>
      <c r="U426" s="418"/>
      <c r="V426" s="418"/>
      <c r="W426" s="418"/>
      <c r="X426" s="418"/>
      <c r="Y426" s="418"/>
      <c r="Z426" s="356"/>
      <c r="AA426" s="356"/>
      <c r="AB426" s="356"/>
      <c r="AC426" s="356"/>
    </row>
    <row r="427" spans="1:35" hidden="1" x14ac:dyDescent="0.2">
      <c r="A427" s="501"/>
      <c r="B427" s="451"/>
      <c r="C427" s="451"/>
      <c r="D427" s="451"/>
      <c r="E427" s="694"/>
      <c r="F427" s="539" t="s">
        <v>111</v>
      </c>
      <c r="G427" s="530"/>
      <c r="H427" s="540"/>
      <c r="I427" s="701"/>
      <c r="J427" s="702"/>
      <c r="K427" s="418"/>
      <c r="L427" s="418"/>
      <c r="M427" s="418"/>
      <c r="N427" s="418"/>
      <c r="O427" s="418"/>
      <c r="P427" s="418"/>
      <c r="Q427" s="418"/>
      <c r="R427" s="418"/>
      <c r="S427" s="418"/>
      <c r="T427" s="418"/>
      <c r="U427" s="418"/>
      <c r="V427" s="418"/>
      <c r="W427" s="418"/>
      <c r="X427" s="418"/>
      <c r="Y427" s="418"/>
      <c r="Z427" s="356"/>
      <c r="AA427" s="356"/>
      <c r="AB427" s="356"/>
      <c r="AC427" s="356"/>
    </row>
    <row r="428" spans="1:35" s="225" customFormat="1" ht="15" hidden="1" x14ac:dyDescent="0.25">
      <c r="A428" s="501"/>
      <c r="B428" s="451"/>
      <c r="C428" s="451"/>
      <c r="D428" s="451"/>
      <c r="E428" s="695" t="s">
        <v>748</v>
      </c>
      <c r="F428" s="539" t="s">
        <v>110</v>
      </c>
      <c r="G428" s="532" t="s">
        <v>749</v>
      </c>
      <c r="H428" s="540"/>
      <c r="I428" s="701"/>
      <c r="J428" s="702"/>
      <c r="K428" s="418"/>
      <c r="L428" s="418"/>
      <c r="M428" s="418"/>
      <c r="N428" s="418"/>
      <c r="O428" s="418"/>
      <c r="P428" s="418"/>
      <c r="Q428" s="418"/>
      <c r="R428" s="418"/>
      <c r="S428" s="418"/>
      <c r="T428" s="418"/>
      <c r="U428" s="418"/>
      <c r="V428" s="418"/>
      <c r="W428" s="418"/>
      <c r="X428" s="418"/>
      <c r="Y428" s="418"/>
      <c r="Z428" s="356"/>
      <c r="AA428" s="356"/>
      <c r="AB428" s="356"/>
      <c r="AC428" s="356"/>
      <c r="AD428" s="633"/>
      <c r="AF428" s="163"/>
      <c r="AG428" s="163"/>
      <c r="AH428" s="163"/>
      <c r="AI428" s="163"/>
    </row>
    <row r="429" spans="1:35" s="225" customFormat="1" ht="15" hidden="1" x14ac:dyDescent="0.25">
      <c r="A429" s="501"/>
      <c r="B429" s="451"/>
      <c r="C429" s="451"/>
      <c r="D429" s="451"/>
      <c r="E429" s="695"/>
      <c r="F429" s="539" t="s">
        <v>111</v>
      </c>
      <c r="G429" s="532"/>
      <c r="H429" s="540"/>
      <c r="I429" s="701"/>
      <c r="J429" s="702"/>
      <c r="K429" s="418"/>
      <c r="L429" s="418"/>
      <c r="M429" s="418"/>
      <c r="N429" s="418"/>
      <c r="O429" s="418"/>
      <c r="P429" s="418"/>
      <c r="Q429" s="418"/>
      <c r="R429" s="418"/>
      <c r="S429" s="418"/>
      <c r="T429" s="418"/>
      <c r="U429" s="418"/>
      <c r="V429" s="418"/>
      <c r="W429" s="418"/>
      <c r="X429" s="418"/>
      <c r="Y429" s="418"/>
      <c r="Z429" s="356"/>
      <c r="AA429" s="356"/>
      <c r="AB429" s="356"/>
      <c r="AC429" s="356"/>
      <c r="AD429" s="633"/>
      <c r="AF429" s="163"/>
      <c r="AG429" s="163"/>
      <c r="AH429" s="163"/>
      <c r="AI429" s="163"/>
    </row>
    <row r="430" spans="1:35" s="225" customFormat="1" ht="15" hidden="1" x14ac:dyDescent="0.25">
      <c r="A430" s="501"/>
      <c r="B430" s="451"/>
      <c r="C430" s="451"/>
      <c r="D430" s="451"/>
      <c r="E430" s="441" t="s">
        <v>750</v>
      </c>
      <c r="F430" s="539" t="s">
        <v>110</v>
      </c>
      <c r="G430" s="532" t="s">
        <v>751</v>
      </c>
      <c r="H430" s="540"/>
      <c r="I430" s="701"/>
      <c r="J430" s="702"/>
      <c r="K430" s="418"/>
      <c r="L430" s="418"/>
      <c r="M430" s="418"/>
      <c r="N430" s="418"/>
      <c r="O430" s="418"/>
      <c r="P430" s="418"/>
      <c r="Q430" s="418"/>
      <c r="R430" s="418"/>
      <c r="S430" s="418"/>
      <c r="T430" s="418"/>
      <c r="U430" s="418"/>
      <c r="V430" s="418"/>
      <c r="W430" s="418"/>
      <c r="X430" s="418"/>
      <c r="Y430" s="418"/>
      <c r="Z430" s="356"/>
      <c r="AA430" s="356"/>
      <c r="AB430" s="356"/>
      <c r="AC430" s="356"/>
      <c r="AD430" s="633"/>
      <c r="AF430" s="163"/>
      <c r="AG430" s="163"/>
      <c r="AH430" s="163"/>
      <c r="AI430" s="163"/>
    </row>
    <row r="431" spans="1:35" s="225" customFormat="1" ht="15" hidden="1" x14ac:dyDescent="0.25">
      <c r="A431" s="501"/>
      <c r="B431" s="451"/>
      <c r="C431" s="451"/>
      <c r="D431" s="451"/>
      <c r="E431" s="695"/>
      <c r="F431" s="539" t="s">
        <v>111</v>
      </c>
      <c r="G431" s="532"/>
      <c r="H431" s="540"/>
      <c r="I431" s="701"/>
      <c r="J431" s="702"/>
      <c r="K431" s="418"/>
      <c r="L431" s="418"/>
      <c r="M431" s="418"/>
      <c r="N431" s="418"/>
      <c r="O431" s="418"/>
      <c r="P431" s="418"/>
      <c r="Q431" s="418"/>
      <c r="R431" s="418"/>
      <c r="S431" s="418"/>
      <c r="T431" s="418"/>
      <c r="U431" s="418"/>
      <c r="V431" s="418"/>
      <c r="W431" s="418"/>
      <c r="X431" s="418"/>
      <c r="Y431" s="418"/>
      <c r="Z431" s="356"/>
      <c r="AA431" s="356"/>
      <c r="AB431" s="356"/>
      <c r="AC431" s="356"/>
      <c r="AD431" s="633"/>
      <c r="AF431" s="163"/>
      <c r="AG431" s="163"/>
      <c r="AH431" s="163"/>
      <c r="AI431" s="163"/>
    </row>
    <row r="432" spans="1:35" hidden="1" x14ac:dyDescent="0.2">
      <c r="A432" s="501"/>
      <c r="B432" s="451"/>
      <c r="C432" s="451"/>
      <c r="D432" s="451"/>
      <c r="E432" s="441" t="s">
        <v>723</v>
      </c>
      <c r="F432" s="441"/>
      <c r="G432" s="514"/>
      <c r="H432" s="540"/>
      <c r="I432" s="701"/>
      <c r="J432" s="702"/>
      <c r="K432" s="418"/>
      <c r="L432" s="418"/>
      <c r="M432" s="418"/>
      <c r="N432" s="418"/>
      <c r="O432" s="418"/>
      <c r="P432" s="418"/>
      <c r="Q432" s="418"/>
      <c r="R432" s="418"/>
      <c r="S432" s="418"/>
      <c r="T432" s="418"/>
      <c r="U432" s="418"/>
      <c r="V432" s="418"/>
      <c r="W432" s="418"/>
      <c r="X432" s="418"/>
      <c r="Y432" s="418"/>
      <c r="Z432" s="356"/>
      <c r="AA432" s="356"/>
      <c r="AB432" s="356"/>
      <c r="AC432" s="356"/>
    </row>
    <row r="433" spans="1:35" hidden="1" x14ac:dyDescent="0.2">
      <c r="A433" s="501"/>
      <c r="B433" s="451"/>
      <c r="C433" s="451"/>
      <c r="D433" s="451"/>
      <c r="E433" s="441" t="s">
        <v>723</v>
      </c>
      <c r="F433" s="441"/>
      <c r="G433" s="514"/>
      <c r="H433" s="540"/>
      <c r="I433" s="701"/>
      <c r="J433" s="702"/>
      <c r="K433" s="418"/>
      <c r="L433" s="418"/>
      <c r="M433" s="418"/>
      <c r="N433" s="418"/>
      <c r="O433" s="418"/>
      <c r="P433" s="418"/>
      <c r="Q433" s="418"/>
      <c r="R433" s="418"/>
      <c r="S433" s="418"/>
      <c r="T433" s="418"/>
      <c r="U433" s="418"/>
      <c r="V433" s="418"/>
      <c r="W433" s="418"/>
      <c r="X433" s="418"/>
      <c r="Y433" s="418"/>
      <c r="Z433" s="356"/>
      <c r="AA433" s="356"/>
      <c r="AB433" s="356"/>
      <c r="AC433" s="356"/>
    </row>
    <row r="434" spans="1:35" hidden="1" x14ac:dyDescent="0.2">
      <c r="A434" s="501"/>
      <c r="B434" s="451"/>
      <c r="C434" s="451"/>
      <c r="D434" s="451"/>
      <c r="E434" s="695" t="s">
        <v>752</v>
      </c>
      <c r="F434" s="539" t="s">
        <v>110</v>
      </c>
      <c r="G434" s="530">
        <v>81</v>
      </c>
      <c r="H434" s="540"/>
      <c r="I434" s="701"/>
      <c r="J434" s="702"/>
      <c r="K434" s="418"/>
      <c r="L434" s="418"/>
      <c r="M434" s="418"/>
      <c r="N434" s="418"/>
      <c r="O434" s="418"/>
      <c r="P434" s="418"/>
      <c r="Q434" s="418"/>
      <c r="R434" s="418"/>
      <c r="S434" s="418"/>
      <c r="T434" s="418"/>
      <c r="U434" s="418"/>
      <c r="V434" s="418"/>
      <c r="W434" s="418"/>
      <c r="X434" s="418"/>
      <c r="Y434" s="418"/>
      <c r="Z434" s="356"/>
      <c r="AA434" s="356"/>
      <c r="AB434" s="356"/>
      <c r="AC434" s="356"/>
    </row>
    <row r="435" spans="1:35" hidden="1" x14ac:dyDescent="0.2">
      <c r="A435" s="501"/>
      <c r="B435" s="451"/>
      <c r="C435" s="451"/>
      <c r="D435" s="451"/>
      <c r="E435" s="695"/>
      <c r="F435" s="539" t="s">
        <v>111</v>
      </c>
      <c r="G435" s="530"/>
      <c r="H435" s="540"/>
      <c r="I435" s="701"/>
      <c r="J435" s="702"/>
      <c r="K435" s="418"/>
      <c r="L435" s="418"/>
      <c r="M435" s="418"/>
      <c r="N435" s="418"/>
      <c r="O435" s="418"/>
      <c r="P435" s="418"/>
      <c r="Q435" s="418"/>
      <c r="R435" s="418"/>
      <c r="S435" s="418"/>
      <c r="T435" s="418"/>
      <c r="U435" s="418"/>
      <c r="V435" s="418"/>
      <c r="W435" s="418"/>
      <c r="X435" s="418"/>
      <c r="Y435" s="418"/>
      <c r="Z435" s="356"/>
      <c r="AA435" s="356"/>
      <c r="AB435" s="356"/>
      <c r="AC435" s="356"/>
    </row>
    <row r="436" spans="1:35" hidden="1" x14ac:dyDescent="0.2">
      <c r="A436" s="501"/>
      <c r="B436" s="451"/>
      <c r="C436" s="451"/>
      <c r="D436" s="451"/>
      <c r="E436" s="441" t="s">
        <v>723</v>
      </c>
      <c r="F436" s="441"/>
      <c r="G436" s="514"/>
      <c r="H436" s="540"/>
      <c r="I436" s="701"/>
      <c r="J436" s="702"/>
      <c r="K436" s="418"/>
      <c r="L436" s="418"/>
      <c r="M436" s="418"/>
      <c r="N436" s="418"/>
      <c r="O436" s="418"/>
      <c r="P436" s="418"/>
      <c r="Q436" s="418"/>
      <c r="R436" s="418"/>
      <c r="S436" s="418"/>
      <c r="T436" s="418"/>
      <c r="U436" s="418"/>
      <c r="V436" s="418"/>
      <c r="W436" s="418"/>
      <c r="X436" s="418"/>
      <c r="Y436" s="418"/>
      <c r="Z436" s="356"/>
      <c r="AA436" s="356"/>
      <c r="AB436" s="356"/>
      <c r="AC436" s="356"/>
    </row>
    <row r="437" spans="1:35" hidden="1" x14ac:dyDescent="0.2">
      <c r="A437" s="501"/>
      <c r="B437" s="451"/>
      <c r="C437" s="451"/>
      <c r="D437" s="451"/>
      <c r="E437" s="441" t="s">
        <v>723</v>
      </c>
      <c r="F437" s="441"/>
      <c r="G437" s="514"/>
      <c r="H437" s="540"/>
      <c r="I437" s="701"/>
      <c r="J437" s="702"/>
      <c r="K437" s="418"/>
      <c r="L437" s="418"/>
      <c r="M437" s="418"/>
      <c r="N437" s="418"/>
      <c r="O437" s="418"/>
      <c r="P437" s="418"/>
      <c r="Q437" s="418"/>
      <c r="R437" s="418"/>
      <c r="S437" s="418"/>
      <c r="T437" s="418"/>
      <c r="U437" s="418"/>
      <c r="V437" s="418"/>
      <c r="W437" s="418"/>
      <c r="X437" s="418"/>
      <c r="Y437" s="418"/>
      <c r="Z437" s="356"/>
      <c r="AA437" s="356"/>
      <c r="AB437" s="356"/>
      <c r="AC437" s="356"/>
    </row>
    <row r="438" spans="1:35" ht="38.25" hidden="1" x14ac:dyDescent="0.2">
      <c r="A438" s="501"/>
      <c r="B438" s="451"/>
      <c r="C438" s="451"/>
      <c r="D438" s="451"/>
      <c r="E438" s="694" t="s">
        <v>753</v>
      </c>
      <c r="F438" s="696" t="s">
        <v>110</v>
      </c>
      <c r="G438" s="534">
        <v>85</v>
      </c>
      <c r="H438" s="479"/>
      <c r="I438" s="479"/>
      <c r="J438" s="418"/>
      <c r="K438" s="418"/>
      <c r="L438" s="418"/>
      <c r="M438" s="418"/>
      <c r="N438" s="418"/>
      <c r="O438" s="418"/>
      <c r="P438" s="418"/>
      <c r="Q438" s="418"/>
      <c r="R438" s="418"/>
      <c r="S438" s="418"/>
      <c r="T438" s="418"/>
      <c r="U438" s="418"/>
      <c r="V438" s="418"/>
      <c r="W438" s="418"/>
      <c r="X438" s="418"/>
      <c r="Y438" s="418"/>
      <c r="Z438" s="356"/>
      <c r="AA438" s="356"/>
      <c r="AB438" s="356"/>
      <c r="AC438" s="356"/>
    </row>
    <row r="439" spans="1:35" hidden="1" x14ac:dyDescent="0.2">
      <c r="A439" s="501"/>
      <c r="B439" s="451"/>
      <c r="C439" s="451"/>
      <c r="D439" s="451"/>
      <c r="E439" s="545"/>
      <c r="F439" s="696" t="s">
        <v>111</v>
      </c>
      <c r="G439" s="416"/>
      <c r="H439" s="479"/>
      <c r="I439" s="479"/>
      <c r="J439" s="418"/>
      <c r="K439" s="418"/>
      <c r="L439" s="418"/>
      <c r="M439" s="418"/>
      <c r="N439" s="418"/>
      <c r="O439" s="418"/>
      <c r="P439" s="418"/>
      <c r="Q439" s="418"/>
      <c r="R439" s="418"/>
      <c r="S439" s="418"/>
      <c r="T439" s="418"/>
      <c r="U439" s="418"/>
      <c r="V439" s="418"/>
      <c r="W439" s="418"/>
      <c r="X439" s="418"/>
      <c r="Y439" s="418"/>
      <c r="Z439" s="356"/>
      <c r="AA439" s="356"/>
      <c r="AB439" s="356"/>
      <c r="AC439" s="356"/>
    </row>
    <row r="440" spans="1:35" ht="7.5" hidden="1" customHeight="1" x14ac:dyDescent="0.2">
      <c r="A440" s="501"/>
      <c r="B440" s="451"/>
      <c r="C440" s="451"/>
      <c r="D440" s="451"/>
      <c r="E440" s="545"/>
      <c r="F440" s="441"/>
      <c r="G440" s="514"/>
      <c r="H440" s="540"/>
      <c r="I440" s="701"/>
      <c r="J440" s="702"/>
      <c r="K440" s="418"/>
      <c r="L440" s="418"/>
      <c r="M440" s="418"/>
      <c r="N440" s="418"/>
      <c r="O440" s="418"/>
      <c r="P440" s="418"/>
      <c r="Q440" s="418"/>
      <c r="R440" s="418"/>
      <c r="S440" s="418"/>
      <c r="T440" s="418"/>
      <c r="U440" s="418"/>
      <c r="V440" s="418"/>
      <c r="W440" s="418"/>
      <c r="X440" s="418"/>
      <c r="Y440" s="418"/>
      <c r="Z440" s="356"/>
      <c r="AA440" s="356"/>
      <c r="AB440" s="356"/>
      <c r="AC440" s="356"/>
    </row>
    <row r="441" spans="1:35" s="225" customFormat="1" ht="15" x14ac:dyDescent="0.25">
      <c r="A441" s="697" t="s">
        <v>755</v>
      </c>
      <c r="B441" s="482"/>
      <c r="C441" s="482"/>
      <c r="D441" s="482"/>
      <c r="E441" s="483"/>
      <c r="F441" s="696" t="s">
        <v>111</v>
      </c>
      <c r="G441" s="478" t="s">
        <v>676</v>
      </c>
      <c r="H441" s="479">
        <f t="shared" ref="H441:W442" si="73">H443+H688</f>
        <v>0</v>
      </c>
      <c r="I441" s="479">
        <f t="shared" si="73"/>
        <v>357953</v>
      </c>
      <c r="J441" s="418">
        <f t="shared" si="73"/>
        <v>268327</v>
      </c>
      <c r="K441" s="418">
        <f>K446+K516+K630+K664+K689+K681</f>
        <v>283163</v>
      </c>
      <c r="L441" s="418" t="e">
        <f t="shared" ref="L441:P441" si="74">L446+L516+L630+L664+L689</f>
        <v>#REF!</v>
      </c>
      <c r="M441" s="418">
        <f t="shared" si="74"/>
        <v>130.10999999999999</v>
      </c>
      <c r="N441" s="418">
        <f t="shared" si="74"/>
        <v>117458</v>
      </c>
      <c r="O441" s="418">
        <f t="shared" si="74"/>
        <v>126503</v>
      </c>
      <c r="P441" s="418">
        <f t="shared" si="74"/>
        <v>134488</v>
      </c>
      <c r="Q441" s="418">
        <f>Q446+Q516+Q630+Q664+Q689+Q681</f>
        <v>283163</v>
      </c>
      <c r="R441" s="418">
        <f t="shared" ref="R441:Y441" si="75">R446+R516+R630+R664+R689+R681</f>
        <v>110406</v>
      </c>
      <c r="S441" s="418">
        <f t="shared" si="75"/>
        <v>63955</v>
      </c>
      <c r="T441" s="418">
        <f t="shared" si="75"/>
        <v>59444</v>
      </c>
      <c r="U441" s="418">
        <f t="shared" si="75"/>
        <v>49358</v>
      </c>
      <c r="V441" s="418">
        <f t="shared" si="75"/>
        <v>3037</v>
      </c>
      <c r="W441" s="418">
        <f t="shared" si="75"/>
        <v>2112</v>
      </c>
      <c r="X441" s="418">
        <f t="shared" si="75"/>
        <v>5149</v>
      </c>
      <c r="Y441" s="418">
        <f t="shared" si="75"/>
        <v>1927</v>
      </c>
      <c r="Z441" s="366">
        <f t="shared" ref="Z441:AC442" si="76">Z443+Z688</f>
        <v>0</v>
      </c>
      <c r="AA441" s="366">
        <f t="shared" si="76"/>
        <v>0</v>
      </c>
      <c r="AB441" s="366">
        <f t="shared" si="76"/>
        <v>0</v>
      </c>
      <c r="AC441" s="366">
        <f t="shared" si="76"/>
        <v>0</v>
      </c>
      <c r="AD441" s="633"/>
      <c r="AF441" s="163"/>
      <c r="AG441" s="163"/>
      <c r="AH441" s="163"/>
      <c r="AI441" s="163"/>
    </row>
    <row r="442" spans="1:35" s="225" customFormat="1" ht="15" hidden="1" x14ac:dyDescent="0.25">
      <c r="A442" s="481"/>
      <c r="B442" s="482"/>
      <c r="C442" s="482"/>
      <c r="D442" s="482"/>
      <c r="E442" s="483"/>
      <c r="F442" s="416" t="s">
        <v>111</v>
      </c>
      <c r="G442" s="478"/>
      <c r="H442" s="479">
        <f t="shared" si="73"/>
        <v>0</v>
      </c>
      <c r="I442" s="479">
        <f t="shared" si="73"/>
        <v>186144</v>
      </c>
      <c r="J442" s="418">
        <f t="shared" si="73"/>
        <v>122515</v>
      </c>
      <c r="K442" s="418">
        <f t="shared" si="73"/>
        <v>283163</v>
      </c>
      <c r="L442" s="418" t="e">
        <f t="shared" si="73"/>
        <v>#REF!</v>
      </c>
      <c r="M442" s="418">
        <f t="shared" si="73"/>
        <v>130.10999999999999</v>
      </c>
      <c r="N442" s="418">
        <f t="shared" si="73"/>
        <v>117458</v>
      </c>
      <c r="O442" s="418">
        <f t="shared" si="73"/>
        <v>126503</v>
      </c>
      <c r="P442" s="418">
        <f t="shared" si="73"/>
        <v>134488</v>
      </c>
      <c r="Q442" s="418">
        <f t="shared" si="73"/>
        <v>283163</v>
      </c>
      <c r="R442" s="479">
        <f t="shared" si="73"/>
        <v>110406</v>
      </c>
      <c r="S442" s="479">
        <f t="shared" si="73"/>
        <v>63955</v>
      </c>
      <c r="T442" s="479">
        <f t="shared" si="73"/>
        <v>59444</v>
      </c>
      <c r="U442" s="479">
        <f t="shared" si="73"/>
        <v>49358</v>
      </c>
      <c r="V442" s="479">
        <f t="shared" si="73"/>
        <v>3037</v>
      </c>
      <c r="W442" s="479">
        <f t="shared" si="73"/>
        <v>2112</v>
      </c>
      <c r="X442" s="479">
        <f t="shared" ref="X442:Y442" si="77">X444+X689</f>
        <v>5149</v>
      </c>
      <c r="Y442" s="418">
        <f t="shared" si="77"/>
        <v>1927</v>
      </c>
      <c r="Z442" s="366">
        <f t="shared" si="76"/>
        <v>0</v>
      </c>
      <c r="AA442" s="366">
        <f t="shared" si="76"/>
        <v>0</v>
      </c>
      <c r="AB442" s="366">
        <f t="shared" si="76"/>
        <v>0</v>
      </c>
      <c r="AC442" s="366">
        <f t="shared" si="76"/>
        <v>0</v>
      </c>
      <c r="AD442" s="633"/>
      <c r="AF442" s="163"/>
      <c r="AG442" s="163"/>
      <c r="AH442" s="163"/>
      <c r="AI442" s="163"/>
    </row>
    <row r="443" spans="1:35" x14ac:dyDescent="0.2">
      <c r="A443" s="475"/>
      <c r="B443" s="485" t="s">
        <v>677</v>
      </c>
      <c r="C443" s="476"/>
      <c r="D443" s="476"/>
      <c r="E443" s="477"/>
      <c r="F443" s="416" t="s">
        <v>110</v>
      </c>
      <c r="G443" s="487" t="s">
        <v>678</v>
      </c>
      <c r="H443" s="479">
        <f t="shared" ref="H443:J444" si="78">H445+H515+H611+H621+H629+H663</f>
        <v>0</v>
      </c>
      <c r="I443" s="479">
        <f t="shared" si="78"/>
        <v>339102</v>
      </c>
      <c r="J443" s="418">
        <f t="shared" si="78"/>
        <v>263091</v>
      </c>
      <c r="K443" s="418">
        <f>K445+K515+K629+K663+K680</f>
        <v>581086</v>
      </c>
      <c r="L443" s="418">
        <f t="shared" ref="L443:P444" si="79">L445+L515+L629+L663</f>
        <v>249972174.164</v>
      </c>
      <c r="M443" s="418">
        <f t="shared" si="79"/>
        <v>81.84</v>
      </c>
      <c r="N443" s="418">
        <f t="shared" si="79"/>
        <v>136312</v>
      </c>
      <c r="O443" s="418">
        <f t="shared" si="79"/>
        <v>100519</v>
      </c>
      <c r="P443" s="418">
        <f t="shared" si="79"/>
        <v>96503</v>
      </c>
      <c r="Q443" s="418">
        <f>Q445+Q515+Q629+Q663+Q680</f>
        <v>581086</v>
      </c>
      <c r="R443" s="418">
        <f t="shared" ref="R443:Y444" si="80">R445+R515+R629+R663+R680</f>
        <v>532831</v>
      </c>
      <c r="S443" s="418">
        <f t="shared" si="80"/>
        <v>25366</v>
      </c>
      <c r="T443" s="418">
        <f t="shared" si="80"/>
        <v>17413</v>
      </c>
      <c r="U443" s="418">
        <f t="shared" si="80"/>
        <v>5476</v>
      </c>
      <c r="V443" s="418">
        <f t="shared" si="80"/>
        <v>1835</v>
      </c>
      <c r="W443" s="418">
        <f t="shared" si="80"/>
        <v>743</v>
      </c>
      <c r="X443" s="418">
        <f t="shared" si="80"/>
        <v>2578</v>
      </c>
      <c r="Y443" s="418">
        <f t="shared" si="80"/>
        <v>485938</v>
      </c>
      <c r="Z443" s="356">
        <f t="shared" ref="Z443:AC444" si="81">Z445+Z515+Z611+Z621+Z629+Z663</f>
        <v>0</v>
      </c>
      <c r="AA443" s="356">
        <f t="shared" si="81"/>
        <v>0</v>
      </c>
      <c r="AB443" s="356">
        <f t="shared" si="81"/>
        <v>0</v>
      </c>
      <c r="AC443" s="356">
        <f t="shared" si="81"/>
        <v>0</v>
      </c>
    </row>
    <row r="444" spans="1:35" x14ac:dyDescent="0.2">
      <c r="A444" s="481"/>
      <c r="B444" s="489"/>
      <c r="C444" s="482"/>
      <c r="D444" s="482"/>
      <c r="E444" s="483"/>
      <c r="F444" s="416" t="s">
        <v>111</v>
      </c>
      <c r="G444" s="487"/>
      <c r="H444" s="479">
        <f t="shared" si="78"/>
        <v>0</v>
      </c>
      <c r="I444" s="479">
        <f t="shared" si="78"/>
        <v>67293</v>
      </c>
      <c r="J444" s="418">
        <f t="shared" si="78"/>
        <v>117279</v>
      </c>
      <c r="K444" s="418">
        <f>K446+K516+K630+K664+K681</f>
        <v>257448</v>
      </c>
      <c r="L444" s="418" t="e">
        <f t="shared" si="79"/>
        <v>#REF!</v>
      </c>
      <c r="M444" s="418">
        <f t="shared" si="79"/>
        <v>85.86999999999999</v>
      </c>
      <c r="N444" s="418">
        <f t="shared" si="79"/>
        <v>79469</v>
      </c>
      <c r="O444" s="418">
        <f t="shared" si="79"/>
        <v>88514</v>
      </c>
      <c r="P444" s="418">
        <f t="shared" si="79"/>
        <v>96499</v>
      </c>
      <c r="Q444" s="418">
        <f>Q446+Q516+Q630+Q664+Q681</f>
        <v>257448</v>
      </c>
      <c r="R444" s="418">
        <f t="shared" si="80"/>
        <v>87906</v>
      </c>
      <c r="S444" s="418">
        <f t="shared" si="80"/>
        <v>61455</v>
      </c>
      <c r="T444" s="418">
        <f t="shared" si="80"/>
        <v>59114</v>
      </c>
      <c r="U444" s="418">
        <f t="shared" si="80"/>
        <v>48973</v>
      </c>
      <c r="V444" s="418">
        <f t="shared" si="80"/>
        <v>1837</v>
      </c>
      <c r="W444" s="418">
        <f t="shared" si="80"/>
        <v>741</v>
      </c>
      <c r="X444" s="418">
        <f t="shared" si="80"/>
        <v>2578</v>
      </c>
      <c r="Y444" s="418">
        <f t="shared" si="80"/>
        <v>1927</v>
      </c>
      <c r="Z444" s="356">
        <f t="shared" si="81"/>
        <v>0</v>
      </c>
      <c r="AA444" s="356">
        <f t="shared" si="81"/>
        <v>0</v>
      </c>
      <c r="AB444" s="356">
        <f t="shared" si="81"/>
        <v>0</v>
      </c>
      <c r="AC444" s="356">
        <f t="shared" si="81"/>
        <v>0</v>
      </c>
    </row>
    <row r="445" spans="1:35" x14ac:dyDescent="0.2">
      <c r="A445" s="475"/>
      <c r="B445" s="485"/>
      <c r="C445" s="491" t="s">
        <v>679</v>
      </c>
      <c r="D445" s="476"/>
      <c r="E445" s="477"/>
      <c r="F445" s="416" t="s">
        <v>110</v>
      </c>
      <c r="G445" s="478" t="s">
        <v>113</v>
      </c>
      <c r="H445" s="535">
        <f>H447+H481+H497</f>
        <v>0</v>
      </c>
      <c r="I445" s="535">
        <f t="shared" ref="I445:AC446" si="82">I447+I481+I497</f>
        <v>12437</v>
      </c>
      <c r="J445" s="419">
        <f t="shared" si="82"/>
        <v>24609</v>
      </c>
      <c r="K445" s="419">
        <f t="shared" si="82"/>
        <v>35592</v>
      </c>
      <c r="L445" s="419">
        <f t="shared" si="82"/>
        <v>30440688</v>
      </c>
      <c r="M445" s="419">
        <f t="shared" si="82"/>
        <v>15.16</v>
      </c>
      <c r="N445" s="419">
        <f t="shared" si="82"/>
        <v>35308</v>
      </c>
      <c r="O445" s="419">
        <f t="shared" si="82"/>
        <v>35293</v>
      </c>
      <c r="P445" s="419">
        <f t="shared" si="82"/>
        <v>35278</v>
      </c>
      <c r="Q445" s="419">
        <f t="shared" si="82"/>
        <v>35592</v>
      </c>
      <c r="R445" s="535">
        <f t="shared" si="82"/>
        <v>11361</v>
      </c>
      <c r="S445" s="535">
        <f t="shared" si="82"/>
        <v>10455</v>
      </c>
      <c r="T445" s="535">
        <f t="shared" si="82"/>
        <v>10405</v>
      </c>
      <c r="U445" s="535">
        <f t="shared" si="82"/>
        <v>3371</v>
      </c>
      <c r="V445" s="479">
        <f t="shared" si="82"/>
        <v>0</v>
      </c>
      <c r="W445" s="479">
        <f t="shared" si="82"/>
        <v>0</v>
      </c>
      <c r="X445" s="479">
        <f t="shared" si="82"/>
        <v>0</v>
      </c>
      <c r="Y445" s="419">
        <f t="shared" si="82"/>
        <v>0</v>
      </c>
      <c r="Z445" s="366">
        <f t="shared" si="82"/>
        <v>0</v>
      </c>
      <c r="AA445" s="366">
        <f t="shared" si="82"/>
        <v>0</v>
      </c>
      <c r="AB445" s="366">
        <f t="shared" si="82"/>
        <v>0</v>
      </c>
      <c r="AC445" s="366">
        <f t="shared" si="82"/>
        <v>0</v>
      </c>
    </row>
    <row r="446" spans="1:35" x14ac:dyDescent="0.2">
      <c r="A446" s="481"/>
      <c r="B446" s="489"/>
      <c r="C446" s="461"/>
      <c r="D446" s="482"/>
      <c r="E446" s="483"/>
      <c r="F446" s="416" t="s">
        <v>111</v>
      </c>
      <c r="G446" s="478"/>
      <c r="H446" s="535">
        <f>H448+H482+H498</f>
        <v>0</v>
      </c>
      <c r="I446" s="535">
        <f t="shared" si="82"/>
        <v>12437</v>
      </c>
      <c r="J446" s="419">
        <f>J448+J482+J498</f>
        <v>24609</v>
      </c>
      <c r="K446" s="419">
        <f t="shared" si="82"/>
        <v>35592</v>
      </c>
      <c r="L446" s="419">
        <f t="shared" si="82"/>
        <v>30440688</v>
      </c>
      <c r="M446" s="419">
        <f t="shared" si="82"/>
        <v>15.16</v>
      </c>
      <c r="N446" s="419">
        <f t="shared" si="82"/>
        <v>35308</v>
      </c>
      <c r="O446" s="419">
        <f t="shared" si="82"/>
        <v>35293</v>
      </c>
      <c r="P446" s="419">
        <f t="shared" si="82"/>
        <v>35278</v>
      </c>
      <c r="Q446" s="419">
        <f t="shared" si="82"/>
        <v>35592</v>
      </c>
      <c r="R446" s="535">
        <f t="shared" si="82"/>
        <v>11361</v>
      </c>
      <c r="S446" s="535">
        <f t="shared" si="82"/>
        <v>10455</v>
      </c>
      <c r="T446" s="535">
        <f t="shared" si="82"/>
        <v>10405</v>
      </c>
      <c r="U446" s="535">
        <f t="shared" si="82"/>
        <v>3371</v>
      </c>
      <c r="V446" s="479">
        <f t="shared" si="82"/>
        <v>0</v>
      </c>
      <c r="W446" s="479">
        <f t="shared" si="82"/>
        <v>0</v>
      </c>
      <c r="X446" s="479">
        <f t="shared" si="82"/>
        <v>0</v>
      </c>
      <c r="Y446" s="419">
        <f t="shared" si="82"/>
        <v>0</v>
      </c>
      <c r="Z446" s="366">
        <f t="shared" si="82"/>
        <v>0</v>
      </c>
      <c r="AA446" s="366">
        <f t="shared" si="82"/>
        <v>0</v>
      </c>
      <c r="AB446" s="366">
        <f t="shared" si="82"/>
        <v>0</v>
      </c>
      <c r="AC446" s="366">
        <f t="shared" si="82"/>
        <v>0</v>
      </c>
    </row>
    <row r="447" spans="1:35" x14ac:dyDescent="0.2">
      <c r="A447" s="475"/>
      <c r="B447" s="485"/>
      <c r="C447" s="476"/>
      <c r="D447" s="476"/>
      <c r="E447" s="492" t="s">
        <v>680</v>
      </c>
      <c r="F447" s="416" t="s">
        <v>110</v>
      </c>
      <c r="G447" s="493" t="s">
        <v>114</v>
      </c>
      <c r="H447" s="535">
        <f>H449+H451+H453+H465+H467+H469+H477+H479</f>
        <v>0</v>
      </c>
      <c r="I447" s="535">
        <f t="shared" ref="I447:AC448" si="83">I449+I451+I453+I465+I467+I469+I477+I479</f>
        <v>11862</v>
      </c>
      <c r="J447" s="419">
        <f t="shared" si="83"/>
        <v>23784</v>
      </c>
      <c r="K447" s="419">
        <f t="shared" si="83"/>
        <v>34484</v>
      </c>
      <c r="L447" s="419">
        <f t="shared" si="83"/>
        <v>29777688</v>
      </c>
      <c r="M447" s="419">
        <f t="shared" si="83"/>
        <v>10.61</v>
      </c>
      <c r="N447" s="419">
        <f t="shared" si="83"/>
        <v>34228</v>
      </c>
      <c r="O447" s="419">
        <f t="shared" si="83"/>
        <v>34213</v>
      </c>
      <c r="P447" s="419">
        <f t="shared" si="83"/>
        <v>34198</v>
      </c>
      <c r="Q447" s="419">
        <f t="shared" si="83"/>
        <v>34484</v>
      </c>
      <c r="R447" s="479">
        <f t="shared" si="83"/>
        <v>10795</v>
      </c>
      <c r="S447" s="479">
        <f t="shared" si="83"/>
        <v>10255</v>
      </c>
      <c r="T447" s="479">
        <f t="shared" si="83"/>
        <v>10205</v>
      </c>
      <c r="U447" s="479">
        <f t="shared" si="83"/>
        <v>3229</v>
      </c>
      <c r="V447" s="479">
        <f t="shared" si="83"/>
        <v>0</v>
      </c>
      <c r="W447" s="479">
        <f t="shared" si="83"/>
        <v>0</v>
      </c>
      <c r="X447" s="479">
        <f t="shared" si="83"/>
        <v>0</v>
      </c>
      <c r="Y447" s="419">
        <f t="shared" si="83"/>
        <v>0</v>
      </c>
      <c r="Z447" s="366">
        <f t="shared" si="83"/>
        <v>0</v>
      </c>
      <c r="AA447" s="366">
        <f t="shared" si="83"/>
        <v>0</v>
      </c>
      <c r="AB447" s="366">
        <f t="shared" si="83"/>
        <v>0</v>
      </c>
      <c r="AC447" s="366">
        <f t="shared" si="83"/>
        <v>0</v>
      </c>
    </row>
    <row r="448" spans="1:35" x14ac:dyDescent="0.2">
      <c r="A448" s="481"/>
      <c r="B448" s="489"/>
      <c r="C448" s="482"/>
      <c r="D448" s="482"/>
      <c r="E448" s="494"/>
      <c r="F448" s="416" t="s">
        <v>111</v>
      </c>
      <c r="G448" s="819"/>
      <c r="H448" s="535">
        <f>H450+H452+H454+H466+H468+H470+H478+H480</f>
        <v>0</v>
      </c>
      <c r="I448" s="535">
        <f t="shared" si="83"/>
        <v>11862</v>
      </c>
      <c r="J448" s="419">
        <f t="shared" si="83"/>
        <v>23784</v>
      </c>
      <c r="K448" s="419">
        <f t="shared" si="83"/>
        <v>34484</v>
      </c>
      <c r="L448" s="419">
        <f t="shared" si="83"/>
        <v>29777688</v>
      </c>
      <c r="M448" s="419">
        <f t="shared" si="83"/>
        <v>10.61</v>
      </c>
      <c r="N448" s="419">
        <f t="shared" si="83"/>
        <v>34228</v>
      </c>
      <c r="O448" s="419">
        <f t="shared" si="83"/>
        <v>34213</v>
      </c>
      <c r="P448" s="419">
        <f t="shared" si="83"/>
        <v>34198</v>
      </c>
      <c r="Q448" s="419">
        <f t="shared" si="83"/>
        <v>34484</v>
      </c>
      <c r="R448" s="479">
        <f t="shared" si="83"/>
        <v>10795</v>
      </c>
      <c r="S448" s="479">
        <f t="shared" si="83"/>
        <v>10255</v>
      </c>
      <c r="T448" s="479">
        <f t="shared" si="83"/>
        <v>10205</v>
      </c>
      <c r="U448" s="479">
        <f t="shared" si="83"/>
        <v>3229</v>
      </c>
      <c r="V448" s="479">
        <f t="shared" si="83"/>
        <v>0</v>
      </c>
      <c r="W448" s="479">
        <f t="shared" si="83"/>
        <v>0</v>
      </c>
      <c r="X448" s="479">
        <f t="shared" si="83"/>
        <v>0</v>
      </c>
      <c r="Y448" s="419">
        <f t="shared" si="83"/>
        <v>0</v>
      </c>
      <c r="Z448" s="366">
        <f t="shared" si="83"/>
        <v>0</v>
      </c>
      <c r="AA448" s="366">
        <f t="shared" si="83"/>
        <v>0</v>
      </c>
      <c r="AB448" s="366">
        <f t="shared" si="83"/>
        <v>0</v>
      </c>
      <c r="AC448" s="366">
        <f t="shared" si="83"/>
        <v>0</v>
      </c>
      <c r="AF448" s="769">
        <f>AG446-K444</f>
        <v>-257448</v>
      </c>
    </row>
    <row r="449" spans="1:35" x14ac:dyDescent="0.2">
      <c r="A449" s="202"/>
      <c r="B449" s="203"/>
      <c r="C449" s="203"/>
      <c r="D449" s="203"/>
      <c r="E449" s="229" t="s">
        <v>681</v>
      </c>
      <c r="F449" s="817" t="s">
        <v>110</v>
      </c>
      <c r="G449" s="918" t="s">
        <v>115</v>
      </c>
      <c r="H449" s="818"/>
      <c r="I449" s="356">
        <v>9023</v>
      </c>
      <c r="J449" s="368">
        <v>20400</v>
      </c>
      <c r="K449" s="368">
        <f>'F16'!K452</f>
        <v>29000</v>
      </c>
      <c r="L449" s="356">
        <f>'[1]10.01.01'!F7</f>
        <v>28440000</v>
      </c>
      <c r="M449" s="356">
        <f t="shared" ref="M449:M480" si="84">ROUND((K449/I449),2)</f>
        <v>3.21</v>
      </c>
      <c r="N449" s="356">
        <v>33000</v>
      </c>
      <c r="O449" s="356">
        <v>33000</v>
      </c>
      <c r="P449" s="356">
        <v>33000</v>
      </c>
      <c r="Q449" s="356">
        <f>R449+S449+T449+U449</f>
        <v>29000</v>
      </c>
      <c r="R449" s="356">
        <v>9000</v>
      </c>
      <c r="S449" s="356">
        <f>9000</f>
        <v>9000</v>
      </c>
      <c r="T449" s="356">
        <v>9000</v>
      </c>
      <c r="U449" s="356">
        <f>K449-T449-S449-R449</f>
        <v>2000</v>
      </c>
      <c r="V449" s="356">
        <v>0</v>
      </c>
      <c r="W449" s="356">
        <v>0</v>
      </c>
      <c r="X449" s="356">
        <v>0</v>
      </c>
      <c r="Y449" s="368">
        <v>-700</v>
      </c>
      <c r="Z449" s="356">
        <v>0</v>
      </c>
      <c r="AA449" s="356">
        <v>0</v>
      </c>
      <c r="AB449" s="356">
        <v>0</v>
      </c>
      <c r="AC449" s="356">
        <f>Y449</f>
        <v>-700</v>
      </c>
      <c r="AF449" s="154"/>
      <c r="AG449" s="154"/>
      <c r="AH449" s="154"/>
      <c r="AI449" s="154"/>
    </row>
    <row r="450" spans="1:35" x14ac:dyDescent="0.2">
      <c r="A450" s="205"/>
      <c r="B450" s="158"/>
      <c r="C450" s="158"/>
      <c r="D450" s="158"/>
      <c r="E450" s="230"/>
      <c r="F450" s="817" t="s">
        <v>111</v>
      </c>
      <c r="G450" s="919"/>
      <c r="H450" s="818"/>
      <c r="I450" s="356">
        <v>9023</v>
      </c>
      <c r="J450" s="368">
        <v>20400</v>
      </c>
      <c r="K450" s="368">
        <f>'F16'!K453</f>
        <v>29000</v>
      </c>
      <c r="L450" s="356">
        <f>'[1]10.01.01'!I7</f>
        <v>28440000</v>
      </c>
      <c r="M450" s="356">
        <f t="shared" si="84"/>
        <v>3.21</v>
      </c>
      <c r="N450" s="356">
        <v>33000</v>
      </c>
      <c r="O450" s="356">
        <v>33000</v>
      </c>
      <c r="P450" s="356">
        <v>33000</v>
      </c>
      <c r="Q450" s="356">
        <f>R450+S450+T450+U450</f>
        <v>29000</v>
      </c>
      <c r="R450" s="356">
        <v>9000</v>
      </c>
      <c r="S450" s="356">
        <f>9000</f>
        <v>9000</v>
      </c>
      <c r="T450" s="356">
        <v>9000</v>
      </c>
      <c r="U450" s="356">
        <f>K450-T450-S450-R450</f>
        <v>2000</v>
      </c>
      <c r="V450" s="356">
        <v>0</v>
      </c>
      <c r="W450" s="356">
        <v>0</v>
      </c>
      <c r="X450" s="356">
        <v>0</v>
      </c>
      <c r="Y450" s="368">
        <v>-700</v>
      </c>
      <c r="Z450" s="356">
        <v>0</v>
      </c>
      <c r="AA450" s="356">
        <v>0</v>
      </c>
      <c r="AB450" s="356">
        <v>0</v>
      </c>
      <c r="AC450" s="356">
        <f t="shared" ref="AC450:AC480" si="85">Y450</f>
        <v>-700</v>
      </c>
      <c r="AF450" s="154"/>
      <c r="AG450" s="154"/>
      <c r="AH450" s="154"/>
      <c r="AI450" s="154"/>
    </row>
    <row r="451" spans="1:35" hidden="1" x14ac:dyDescent="0.2">
      <c r="A451" s="202"/>
      <c r="B451" s="203"/>
      <c r="C451" s="203"/>
      <c r="D451" s="203"/>
      <c r="E451" s="229" t="s">
        <v>118</v>
      </c>
      <c r="F451" s="191" t="s">
        <v>110</v>
      </c>
      <c r="G451" s="820" t="s">
        <v>119</v>
      </c>
      <c r="H451" s="356"/>
      <c r="I451" s="356"/>
      <c r="J451" s="368"/>
      <c r="K451" s="368"/>
      <c r="L451" s="356"/>
      <c r="M451" s="356"/>
      <c r="N451" s="356"/>
      <c r="O451" s="356"/>
      <c r="P451" s="356"/>
      <c r="Q451" s="356">
        <f t="shared" ref="Q451:Q480" si="86">R451+S451+T451+U451</f>
        <v>0</v>
      </c>
      <c r="R451" s="356"/>
      <c r="S451" s="356"/>
      <c r="T451" s="356"/>
      <c r="U451" s="356">
        <f t="shared" ref="U451:U480" si="87">K451-T451-S451-R451</f>
        <v>0</v>
      </c>
      <c r="V451" s="356">
        <v>0</v>
      </c>
      <c r="W451" s="356">
        <v>0</v>
      </c>
      <c r="X451" s="356">
        <v>0</v>
      </c>
      <c r="Y451" s="368">
        <v>0</v>
      </c>
      <c r="Z451" s="356">
        <v>0</v>
      </c>
      <c r="AA451" s="356">
        <v>0</v>
      </c>
      <c r="AB451" s="356">
        <v>0</v>
      </c>
      <c r="AC451" s="356">
        <f t="shared" si="85"/>
        <v>0</v>
      </c>
      <c r="AF451" s="154"/>
      <c r="AG451" s="154"/>
      <c r="AH451" s="154"/>
      <c r="AI451" s="154"/>
    </row>
    <row r="452" spans="1:35" hidden="1" x14ac:dyDescent="0.2">
      <c r="A452" s="205"/>
      <c r="B452" s="158"/>
      <c r="C452" s="158"/>
      <c r="D452" s="158"/>
      <c r="E452" s="230"/>
      <c r="F452" s="191" t="s">
        <v>111</v>
      </c>
      <c r="G452" s="193"/>
      <c r="H452" s="356"/>
      <c r="I452" s="356"/>
      <c r="J452" s="368"/>
      <c r="K452" s="368"/>
      <c r="L452" s="356"/>
      <c r="M452" s="356"/>
      <c r="N452" s="356"/>
      <c r="O452" s="356"/>
      <c r="P452" s="356"/>
      <c r="Q452" s="356">
        <f t="shared" si="86"/>
        <v>0</v>
      </c>
      <c r="R452" s="356"/>
      <c r="S452" s="356"/>
      <c r="T452" s="356"/>
      <c r="U452" s="356">
        <f t="shared" si="87"/>
        <v>0</v>
      </c>
      <c r="V452" s="356">
        <v>0</v>
      </c>
      <c r="W452" s="356">
        <v>0</v>
      </c>
      <c r="X452" s="356">
        <v>0</v>
      </c>
      <c r="Y452" s="368">
        <v>0</v>
      </c>
      <c r="Z452" s="356">
        <v>0</v>
      </c>
      <c r="AA452" s="356">
        <v>0</v>
      </c>
      <c r="AB452" s="356">
        <v>0</v>
      </c>
      <c r="AC452" s="356">
        <f t="shared" si="85"/>
        <v>0</v>
      </c>
      <c r="AF452" s="154"/>
      <c r="AG452" s="154"/>
      <c r="AH452" s="154"/>
      <c r="AI452" s="154"/>
    </row>
    <row r="453" spans="1:35" ht="25.5" hidden="1" x14ac:dyDescent="0.2">
      <c r="A453" s="202"/>
      <c r="B453" s="203"/>
      <c r="C453" s="203"/>
      <c r="D453" s="203"/>
      <c r="E453" s="229" t="s">
        <v>122</v>
      </c>
      <c r="F453" s="191" t="s">
        <v>110</v>
      </c>
      <c r="G453" s="193" t="s">
        <v>123</v>
      </c>
      <c r="H453" s="356"/>
      <c r="I453" s="356"/>
      <c r="J453" s="368"/>
      <c r="K453" s="368"/>
      <c r="L453" s="356"/>
      <c r="M453" s="356"/>
      <c r="N453" s="356"/>
      <c r="O453" s="356"/>
      <c r="P453" s="356"/>
      <c r="Q453" s="356">
        <f t="shared" si="86"/>
        <v>0</v>
      </c>
      <c r="R453" s="356"/>
      <c r="S453" s="356"/>
      <c r="T453" s="356"/>
      <c r="U453" s="356">
        <f t="shared" si="87"/>
        <v>0</v>
      </c>
      <c r="V453" s="356">
        <v>0</v>
      </c>
      <c r="W453" s="356">
        <v>0</v>
      </c>
      <c r="X453" s="356">
        <v>0</v>
      </c>
      <c r="Y453" s="368">
        <v>0</v>
      </c>
      <c r="Z453" s="356">
        <v>0</v>
      </c>
      <c r="AA453" s="356">
        <v>0</v>
      </c>
      <c r="AB453" s="356">
        <v>0</v>
      </c>
      <c r="AC453" s="356">
        <f t="shared" si="85"/>
        <v>0</v>
      </c>
      <c r="AD453" s="154"/>
      <c r="AF453" s="154"/>
      <c r="AG453" s="154"/>
      <c r="AH453" s="154"/>
      <c r="AI453" s="154"/>
    </row>
    <row r="454" spans="1:35" ht="12.75" hidden="1" x14ac:dyDescent="0.2">
      <c r="A454" s="205"/>
      <c r="B454" s="158"/>
      <c r="C454" s="158"/>
      <c r="D454" s="158"/>
      <c r="E454" s="230"/>
      <c r="F454" s="191" t="s">
        <v>111</v>
      </c>
      <c r="G454" s="193"/>
      <c r="H454" s="356"/>
      <c r="I454" s="356"/>
      <c r="J454" s="368"/>
      <c r="K454" s="368"/>
      <c r="L454" s="356"/>
      <c r="M454" s="356"/>
      <c r="N454" s="356"/>
      <c r="O454" s="356"/>
      <c r="P454" s="356"/>
      <c r="Q454" s="356">
        <f t="shared" si="86"/>
        <v>0</v>
      </c>
      <c r="R454" s="356"/>
      <c r="S454" s="356"/>
      <c r="T454" s="356"/>
      <c r="U454" s="356">
        <f t="shared" si="87"/>
        <v>0</v>
      </c>
      <c r="V454" s="356">
        <v>0</v>
      </c>
      <c r="W454" s="356">
        <v>0</v>
      </c>
      <c r="X454" s="356">
        <v>0</v>
      </c>
      <c r="Y454" s="368">
        <v>0</v>
      </c>
      <c r="Z454" s="356">
        <v>0</v>
      </c>
      <c r="AA454" s="356">
        <v>0</v>
      </c>
      <c r="AB454" s="356">
        <v>0</v>
      </c>
      <c r="AC454" s="356">
        <f t="shared" si="85"/>
        <v>0</v>
      </c>
      <c r="AD454" s="154"/>
      <c r="AF454" s="154"/>
      <c r="AG454" s="154"/>
      <c r="AH454" s="154"/>
      <c r="AI454" s="154"/>
    </row>
    <row r="455" spans="1:35" ht="12.75" hidden="1" x14ac:dyDescent="0.2">
      <c r="A455" s="174"/>
      <c r="B455" s="164"/>
      <c r="C455" s="164"/>
      <c r="D455" s="164"/>
      <c r="E455" s="169" t="s">
        <v>124</v>
      </c>
      <c r="F455" s="191" t="s">
        <v>110</v>
      </c>
      <c r="G455" s="193" t="s">
        <v>125</v>
      </c>
      <c r="H455" s="356"/>
      <c r="I455" s="356"/>
      <c r="J455" s="368"/>
      <c r="K455" s="368"/>
      <c r="L455" s="356"/>
      <c r="M455" s="356"/>
      <c r="N455" s="356"/>
      <c r="O455" s="356"/>
      <c r="P455" s="356"/>
      <c r="Q455" s="356">
        <f t="shared" si="86"/>
        <v>0</v>
      </c>
      <c r="R455" s="356"/>
      <c r="S455" s="356"/>
      <c r="T455" s="356"/>
      <c r="U455" s="356">
        <f t="shared" si="87"/>
        <v>0</v>
      </c>
      <c r="V455" s="356">
        <v>0</v>
      </c>
      <c r="W455" s="356">
        <v>0</v>
      </c>
      <c r="X455" s="356">
        <v>0</v>
      </c>
      <c r="Y455" s="368">
        <v>0</v>
      </c>
      <c r="Z455" s="356">
        <v>0</v>
      </c>
      <c r="AA455" s="356">
        <v>0</v>
      </c>
      <c r="AB455" s="356">
        <v>0</v>
      </c>
      <c r="AC455" s="356">
        <f t="shared" si="85"/>
        <v>0</v>
      </c>
      <c r="AD455" s="154"/>
      <c r="AF455" s="154"/>
      <c r="AG455" s="154"/>
      <c r="AH455" s="154"/>
      <c r="AI455" s="154"/>
    </row>
    <row r="456" spans="1:35" ht="12.75" hidden="1" x14ac:dyDescent="0.2">
      <c r="A456" s="174"/>
      <c r="B456" s="164"/>
      <c r="C456" s="164"/>
      <c r="D456" s="164"/>
      <c r="E456" s="169"/>
      <c r="F456" s="191" t="s">
        <v>111</v>
      </c>
      <c r="G456" s="193"/>
      <c r="H456" s="356"/>
      <c r="I456" s="356"/>
      <c r="J456" s="368"/>
      <c r="K456" s="368"/>
      <c r="L456" s="356"/>
      <c r="M456" s="356"/>
      <c r="N456" s="356"/>
      <c r="O456" s="356"/>
      <c r="P456" s="356"/>
      <c r="Q456" s="356">
        <f t="shared" si="86"/>
        <v>0</v>
      </c>
      <c r="R456" s="356"/>
      <c r="S456" s="356"/>
      <c r="T456" s="356"/>
      <c r="U456" s="356">
        <f t="shared" si="87"/>
        <v>0</v>
      </c>
      <c r="V456" s="356">
        <v>0</v>
      </c>
      <c r="W456" s="356">
        <v>0</v>
      </c>
      <c r="X456" s="356">
        <v>0</v>
      </c>
      <c r="Y456" s="368">
        <v>0</v>
      </c>
      <c r="Z456" s="356">
        <v>0</v>
      </c>
      <c r="AA456" s="356">
        <v>0</v>
      </c>
      <c r="AB456" s="356">
        <v>0</v>
      </c>
      <c r="AC456" s="356">
        <f t="shared" si="85"/>
        <v>0</v>
      </c>
      <c r="AD456" s="154"/>
      <c r="AF456" s="154"/>
      <c r="AG456" s="154"/>
      <c r="AH456" s="154"/>
      <c r="AI456" s="154"/>
    </row>
    <row r="457" spans="1:35" ht="12.75" hidden="1" x14ac:dyDescent="0.2">
      <c r="A457" s="174"/>
      <c r="B457" s="164"/>
      <c r="C457" s="164"/>
      <c r="D457" s="164"/>
      <c r="E457" s="169" t="s">
        <v>126</v>
      </c>
      <c r="F457" s="191" t="s">
        <v>110</v>
      </c>
      <c r="G457" s="193" t="s">
        <v>127</v>
      </c>
      <c r="H457" s="356"/>
      <c r="I457" s="356"/>
      <c r="J457" s="368"/>
      <c r="K457" s="368"/>
      <c r="L457" s="356"/>
      <c r="M457" s="356"/>
      <c r="N457" s="356"/>
      <c r="O457" s="356"/>
      <c r="P457" s="356"/>
      <c r="Q457" s="356">
        <f t="shared" si="86"/>
        <v>0</v>
      </c>
      <c r="R457" s="356"/>
      <c r="S457" s="356"/>
      <c r="T457" s="356"/>
      <c r="U457" s="356">
        <f t="shared" si="87"/>
        <v>0</v>
      </c>
      <c r="V457" s="356">
        <v>0</v>
      </c>
      <c r="W457" s="356">
        <v>0</v>
      </c>
      <c r="X457" s="356">
        <v>0</v>
      </c>
      <c r="Y457" s="368">
        <v>0</v>
      </c>
      <c r="Z457" s="356">
        <v>0</v>
      </c>
      <c r="AA457" s="356">
        <v>0</v>
      </c>
      <c r="AB457" s="356">
        <v>0</v>
      </c>
      <c r="AC457" s="356">
        <f t="shared" si="85"/>
        <v>0</v>
      </c>
      <c r="AD457" s="154"/>
      <c r="AF457" s="154"/>
      <c r="AG457" s="154"/>
      <c r="AH457" s="154"/>
      <c r="AI457" s="154"/>
    </row>
    <row r="458" spans="1:35" ht="12.75" hidden="1" x14ac:dyDescent="0.2">
      <c r="A458" s="174"/>
      <c r="B458" s="164"/>
      <c r="C458" s="164"/>
      <c r="D458" s="164"/>
      <c r="E458" s="169"/>
      <c r="F458" s="191" t="s">
        <v>111</v>
      </c>
      <c r="G458" s="193"/>
      <c r="H458" s="356"/>
      <c r="I458" s="356"/>
      <c r="J458" s="368"/>
      <c r="K458" s="368"/>
      <c r="L458" s="356"/>
      <c r="M458" s="356"/>
      <c r="N458" s="356"/>
      <c r="O458" s="356"/>
      <c r="P458" s="356"/>
      <c r="Q458" s="356">
        <f t="shared" si="86"/>
        <v>0</v>
      </c>
      <c r="R458" s="356"/>
      <c r="S458" s="356"/>
      <c r="T458" s="356"/>
      <c r="U458" s="356">
        <f t="shared" si="87"/>
        <v>0</v>
      </c>
      <c r="V458" s="356">
        <v>0</v>
      </c>
      <c r="W458" s="356">
        <v>0</v>
      </c>
      <c r="X458" s="356">
        <v>0</v>
      </c>
      <c r="Y458" s="368">
        <v>0</v>
      </c>
      <c r="Z458" s="356">
        <v>0</v>
      </c>
      <c r="AA458" s="356">
        <v>0</v>
      </c>
      <c r="AB458" s="356">
        <v>0</v>
      </c>
      <c r="AC458" s="356">
        <f t="shared" si="85"/>
        <v>0</v>
      </c>
      <c r="AD458" s="154"/>
      <c r="AF458" s="154"/>
      <c r="AG458" s="154"/>
      <c r="AH458" s="154"/>
      <c r="AI458" s="154"/>
    </row>
    <row r="459" spans="1:35" ht="12.75" hidden="1" x14ac:dyDescent="0.2">
      <c r="A459" s="174"/>
      <c r="B459" s="164"/>
      <c r="C459" s="164"/>
      <c r="D459" s="164"/>
      <c r="E459" s="169" t="s">
        <v>128</v>
      </c>
      <c r="F459" s="191" t="s">
        <v>110</v>
      </c>
      <c r="G459" s="193" t="s">
        <v>129</v>
      </c>
      <c r="H459" s="356"/>
      <c r="I459" s="356"/>
      <c r="J459" s="368"/>
      <c r="K459" s="368"/>
      <c r="L459" s="356"/>
      <c r="M459" s="356"/>
      <c r="N459" s="356"/>
      <c r="O459" s="356"/>
      <c r="P459" s="356"/>
      <c r="Q459" s="356">
        <f t="shared" si="86"/>
        <v>0</v>
      </c>
      <c r="R459" s="356"/>
      <c r="S459" s="356"/>
      <c r="T459" s="356"/>
      <c r="U459" s="356">
        <f t="shared" si="87"/>
        <v>0</v>
      </c>
      <c r="V459" s="356">
        <v>0</v>
      </c>
      <c r="W459" s="356">
        <v>0</v>
      </c>
      <c r="X459" s="356">
        <v>0</v>
      </c>
      <c r="Y459" s="368">
        <v>0</v>
      </c>
      <c r="Z459" s="356">
        <v>0</v>
      </c>
      <c r="AA459" s="356">
        <v>0</v>
      </c>
      <c r="AB459" s="356">
        <v>0</v>
      </c>
      <c r="AC459" s="356">
        <f t="shared" si="85"/>
        <v>0</v>
      </c>
      <c r="AD459" s="154"/>
      <c r="AF459" s="154"/>
      <c r="AG459" s="154"/>
      <c r="AH459" s="154"/>
      <c r="AI459" s="154"/>
    </row>
    <row r="460" spans="1:35" ht="12.75" hidden="1" x14ac:dyDescent="0.2">
      <c r="A460" s="174"/>
      <c r="B460" s="164"/>
      <c r="C460" s="164"/>
      <c r="D460" s="164"/>
      <c r="E460" s="169"/>
      <c r="F460" s="191" t="s">
        <v>111</v>
      </c>
      <c r="G460" s="193"/>
      <c r="H460" s="356"/>
      <c r="I460" s="356"/>
      <c r="J460" s="368"/>
      <c r="K460" s="368"/>
      <c r="L460" s="356"/>
      <c r="M460" s="356"/>
      <c r="N460" s="356"/>
      <c r="O460" s="356"/>
      <c r="P460" s="356"/>
      <c r="Q460" s="356">
        <f t="shared" si="86"/>
        <v>0</v>
      </c>
      <c r="R460" s="356"/>
      <c r="S460" s="356"/>
      <c r="T460" s="356"/>
      <c r="U460" s="356">
        <f t="shared" si="87"/>
        <v>0</v>
      </c>
      <c r="V460" s="356">
        <v>0</v>
      </c>
      <c r="W460" s="356">
        <v>0</v>
      </c>
      <c r="X460" s="356">
        <v>0</v>
      </c>
      <c r="Y460" s="368">
        <v>0</v>
      </c>
      <c r="Z460" s="356">
        <v>0</v>
      </c>
      <c r="AA460" s="356">
        <v>0</v>
      </c>
      <c r="AB460" s="356">
        <v>0</v>
      </c>
      <c r="AC460" s="356">
        <f t="shared" si="85"/>
        <v>0</v>
      </c>
      <c r="AD460" s="154"/>
      <c r="AF460" s="154"/>
      <c r="AG460" s="154"/>
      <c r="AH460" s="154"/>
      <c r="AI460" s="154"/>
    </row>
    <row r="461" spans="1:35" ht="12.75" hidden="1" x14ac:dyDescent="0.2">
      <c r="A461" s="174"/>
      <c r="B461" s="164"/>
      <c r="C461" s="164"/>
      <c r="D461" s="164"/>
      <c r="E461" s="169" t="s">
        <v>682</v>
      </c>
      <c r="F461" s="191" t="s">
        <v>110</v>
      </c>
      <c r="G461" s="350" t="s">
        <v>131</v>
      </c>
      <c r="H461" s="356"/>
      <c r="I461" s="356"/>
      <c r="J461" s="368"/>
      <c r="K461" s="368"/>
      <c r="L461" s="356"/>
      <c r="M461" s="356"/>
      <c r="N461" s="356"/>
      <c r="O461" s="356"/>
      <c r="P461" s="356"/>
      <c r="Q461" s="356">
        <f t="shared" si="86"/>
        <v>0</v>
      </c>
      <c r="R461" s="356"/>
      <c r="S461" s="356"/>
      <c r="T461" s="356"/>
      <c r="U461" s="356">
        <f t="shared" si="87"/>
        <v>0</v>
      </c>
      <c r="V461" s="356">
        <v>0</v>
      </c>
      <c r="W461" s="356">
        <v>0</v>
      </c>
      <c r="X461" s="356">
        <v>0</v>
      </c>
      <c r="Y461" s="368">
        <v>0</v>
      </c>
      <c r="Z461" s="356">
        <v>0</v>
      </c>
      <c r="AA461" s="356">
        <v>0</v>
      </c>
      <c r="AB461" s="356">
        <v>0</v>
      </c>
      <c r="AC461" s="356">
        <f t="shared" si="85"/>
        <v>0</v>
      </c>
      <c r="AD461" s="154"/>
      <c r="AF461" s="154"/>
      <c r="AG461" s="154"/>
      <c r="AH461" s="154"/>
      <c r="AI461" s="154"/>
    </row>
    <row r="462" spans="1:35" ht="12.75" hidden="1" x14ac:dyDescent="0.2">
      <c r="A462" s="174"/>
      <c r="B462" s="164"/>
      <c r="C462" s="164"/>
      <c r="D462" s="164"/>
      <c r="E462" s="169"/>
      <c r="F462" s="191" t="s">
        <v>111</v>
      </c>
      <c r="G462" s="350"/>
      <c r="H462" s="356"/>
      <c r="I462" s="356"/>
      <c r="J462" s="368"/>
      <c r="K462" s="368"/>
      <c r="L462" s="356"/>
      <c r="M462" s="356"/>
      <c r="N462" s="356"/>
      <c r="O462" s="356"/>
      <c r="P462" s="356"/>
      <c r="Q462" s="356">
        <f t="shared" si="86"/>
        <v>0</v>
      </c>
      <c r="R462" s="356"/>
      <c r="S462" s="356"/>
      <c r="T462" s="356"/>
      <c r="U462" s="356">
        <f t="shared" si="87"/>
        <v>0</v>
      </c>
      <c r="V462" s="356">
        <v>0</v>
      </c>
      <c r="W462" s="356">
        <v>0</v>
      </c>
      <c r="X462" s="356">
        <v>0</v>
      </c>
      <c r="Y462" s="368">
        <v>0</v>
      </c>
      <c r="Z462" s="356">
        <v>0</v>
      </c>
      <c r="AA462" s="356">
        <v>0</v>
      </c>
      <c r="AB462" s="356">
        <v>0</v>
      </c>
      <c r="AC462" s="356">
        <f t="shared" si="85"/>
        <v>0</v>
      </c>
      <c r="AD462" s="154"/>
      <c r="AF462" s="154"/>
      <c r="AG462" s="154"/>
      <c r="AH462" s="154"/>
      <c r="AI462" s="154"/>
    </row>
    <row r="463" spans="1:35" ht="25.5" hidden="1" x14ac:dyDescent="0.2">
      <c r="A463" s="174"/>
      <c r="B463" s="164"/>
      <c r="C463" s="182"/>
      <c r="D463" s="164"/>
      <c r="E463" s="169" t="s">
        <v>132</v>
      </c>
      <c r="F463" s="191" t="s">
        <v>110</v>
      </c>
      <c r="G463" s="350" t="s">
        <v>133</v>
      </c>
      <c r="H463" s="356"/>
      <c r="I463" s="356"/>
      <c r="J463" s="368"/>
      <c r="K463" s="368"/>
      <c r="L463" s="356"/>
      <c r="M463" s="356"/>
      <c r="N463" s="356"/>
      <c r="O463" s="356"/>
      <c r="P463" s="356"/>
      <c r="Q463" s="356">
        <f t="shared" si="86"/>
        <v>0</v>
      </c>
      <c r="R463" s="356"/>
      <c r="S463" s="356"/>
      <c r="T463" s="356"/>
      <c r="U463" s="356">
        <f t="shared" si="87"/>
        <v>0</v>
      </c>
      <c r="V463" s="356">
        <v>0</v>
      </c>
      <c r="W463" s="356">
        <v>0</v>
      </c>
      <c r="X463" s="356">
        <v>0</v>
      </c>
      <c r="Y463" s="368">
        <v>0</v>
      </c>
      <c r="Z463" s="356">
        <v>0</v>
      </c>
      <c r="AA463" s="356">
        <v>0</v>
      </c>
      <c r="AB463" s="356">
        <v>0</v>
      </c>
      <c r="AC463" s="356">
        <f t="shared" si="85"/>
        <v>0</v>
      </c>
      <c r="AD463" s="154"/>
      <c r="AF463" s="154"/>
      <c r="AG463" s="154"/>
      <c r="AH463" s="154"/>
      <c r="AI463" s="154"/>
    </row>
    <row r="464" spans="1:35" ht="12.75" hidden="1" x14ac:dyDescent="0.2">
      <c r="A464" s="174"/>
      <c r="B464" s="164"/>
      <c r="C464" s="182"/>
      <c r="D464" s="164"/>
      <c r="E464" s="169"/>
      <c r="F464" s="191" t="s">
        <v>111</v>
      </c>
      <c r="G464" s="350"/>
      <c r="H464" s="356"/>
      <c r="I464" s="356"/>
      <c r="J464" s="368"/>
      <c r="K464" s="368"/>
      <c r="L464" s="356"/>
      <c r="M464" s="356"/>
      <c r="N464" s="356"/>
      <c r="O464" s="356"/>
      <c r="P464" s="356"/>
      <c r="Q464" s="356">
        <f t="shared" si="86"/>
        <v>0</v>
      </c>
      <c r="R464" s="356"/>
      <c r="S464" s="356"/>
      <c r="T464" s="356"/>
      <c r="U464" s="356">
        <f t="shared" si="87"/>
        <v>0</v>
      </c>
      <c r="V464" s="356">
        <v>0</v>
      </c>
      <c r="W464" s="356">
        <v>0</v>
      </c>
      <c r="X464" s="356">
        <v>0</v>
      </c>
      <c r="Y464" s="368">
        <v>0</v>
      </c>
      <c r="Z464" s="356">
        <v>0</v>
      </c>
      <c r="AA464" s="356">
        <v>0</v>
      </c>
      <c r="AB464" s="356">
        <v>0</v>
      </c>
      <c r="AC464" s="356">
        <f t="shared" si="85"/>
        <v>0</v>
      </c>
      <c r="AD464" s="154"/>
      <c r="AF464" s="154"/>
      <c r="AG464" s="154"/>
      <c r="AH464" s="154"/>
      <c r="AI464" s="154"/>
    </row>
    <row r="465" spans="1:35" ht="12.75" hidden="1" x14ac:dyDescent="0.2">
      <c r="A465" s="202"/>
      <c r="B465" s="203"/>
      <c r="C465" s="231"/>
      <c r="D465" s="203"/>
      <c r="E465" s="229" t="s">
        <v>683</v>
      </c>
      <c r="F465" s="191" t="s">
        <v>110</v>
      </c>
      <c r="G465" s="193" t="s">
        <v>684</v>
      </c>
      <c r="H465" s="356"/>
      <c r="I465" s="356"/>
      <c r="J465" s="368"/>
      <c r="K465" s="368"/>
      <c r="L465" s="356"/>
      <c r="M465" s="356"/>
      <c r="N465" s="356"/>
      <c r="O465" s="356"/>
      <c r="P465" s="356"/>
      <c r="Q465" s="356">
        <f t="shared" si="86"/>
        <v>0</v>
      </c>
      <c r="R465" s="356"/>
      <c r="S465" s="356"/>
      <c r="T465" s="356"/>
      <c r="U465" s="356">
        <f t="shared" si="87"/>
        <v>0</v>
      </c>
      <c r="V465" s="356">
        <v>0</v>
      </c>
      <c r="W465" s="356">
        <v>0</v>
      </c>
      <c r="X465" s="356">
        <v>0</v>
      </c>
      <c r="Y465" s="368">
        <v>0</v>
      </c>
      <c r="Z465" s="356">
        <v>0</v>
      </c>
      <c r="AA465" s="356">
        <v>0</v>
      </c>
      <c r="AB465" s="356">
        <v>0</v>
      </c>
      <c r="AC465" s="356">
        <f t="shared" si="85"/>
        <v>0</v>
      </c>
      <c r="AD465" s="154"/>
      <c r="AF465" s="154"/>
      <c r="AG465" s="154"/>
      <c r="AH465" s="154"/>
      <c r="AI465" s="154"/>
    </row>
    <row r="466" spans="1:35" ht="12.75" hidden="1" x14ac:dyDescent="0.2">
      <c r="A466" s="205"/>
      <c r="B466" s="158"/>
      <c r="C466" s="232"/>
      <c r="D466" s="158"/>
      <c r="E466" s="230"/>
      <c r="F466" s="191" t="s">
        <v>111</v>
      </c>
      <c r="G466" s="342"/>
      <c r="H466" s="356"/>
      <c r="I466" s="356"/>
      <c r="J466" s="368"/>
      <c r="K466" s="368"/>
      <c r="L466" s="356"/>
      <c r="M466" s="356"/>
      <c r="N466" s="356"/>
      <c r="O466" s="356"/>
      <c r="P466" s="356"/>
      <c r="Q466" s="356">
        <f t="shared" si="86"/>
        <v>0</v>
      </c>
      <c r="R466" s="356"/>
      <c r="S466" s="356"/>
      <c r="T466" s="356"/>
      <c r="U466" s="356">
        <f t="shared" si="87"/>
        <v>0</v>
      </c>
      <c r="V466" s="356">
        <v>0</v>
      </c>
      <c r="W466" s="356">
        <v>0</v>
      </c>
      <c r="X466" s="356">
        <v>0</v>
      </c>
      <c r="Y466" s="368">
        <v>0</v>
      </c>
      <c r="Z466" s="356">
        <v>0</v>
      </c>
      <c r="AA466" s="356">
        <v>0</v>
      </c>
      <c r="AB466" s="356">
        <v>0</v>
      </c>
      <c r="AC466" s="356">
        <f t="shared" si="85"/>
        <v>0</v>
      </c>
      <c r="AD466" s="154"/>
      <c r="AF466" s="154"/>
      <c r="AG466" s="154"/>
      <c r="AH466" s="154"/>
      <c r="AI466" s="154"/>
    </row>
    <row r="467" spans="1:35" ht="15" customHeight="1" x14ac:dyDescent="0.2">
      <c r="A467" s="202"/>
      <c r="B467" s="203"/>
      <c r="C467" s="231"/>
      <c r="D467" s="203"/>
      <c r="E467" s="828" t="s">
        <v>134</v>
      </c>
      <c r="F467" s="817" t="s">
        <v>110</v>
      </c>
      <c r="G467" s="822" t="s">
        <v>135</v>
      </c>
      <c r="H467" s="818"/>
      <c r="I467" s="356">
        <v>28</v>
      </c>
      <c r="J467" s="368">
        <v>1</v>
      </c>
      <c r="K467" s="368">
        <f>'F16'!K470</f>
        <v>21</v>
      </c>
      <c r="L467" s="356">
        <f>'[1]10.01.12'!D29</f>
        <v>10000</v>
      </c>
      <c r="M467" s="356">
        <f t="shared" si="84"/>
        <v>0.75</v>
      </c>
      <c r="N467" s="356">
        <v>0</v>
      </c>
      <c r="O467" s="356">
        <v>0</v>
      </c>
      <c r="P467" s="356">
        <v>0</v>
      </c>
      <c r="Q467" s="356">
        <f t="shared" si="86"/>
        <v>21</v>
      </c>
      <c r="R467" s="356">
        <v>5</v>
      </c>
      <c r="S467" s="356">
        <v>5</v>
      </c>
      <c r="T467" s="356">
        <v>5</v>
      </c>
      <c r="U467" s="356">
        <f t="shared" si="87"/>
        <v>6</v>
      </c>
      <c r="V467" s="356">
        <v>0</v>
      </c>
      <c r="W467" s="356">
        <v>0</v>
      </c>
      <c r="X467" s="356">
        <v>0</v>
      </c>
      <c r="Y467" s="368">
        <v>0</v>
      </c>
      <c r="Z467" s="356">
        <v>0</v>
      </c>
      <c r="AA467" s="356">
        <v>0</v>
      </c>
      <c r="AB467" s="356">
        <v>0</v>
      </c>
      <c r="AC467" s="356">
        <f t="shared" si="85"/>
        <v>0</v>
      </c>
      <c r="AD467" s="154"/>
      <c r="AF467" s="154"/>
      <c r="AG467" s="154"/>
      <c r="AH467" s="154"/>
      <c r="AI467" s="154"/>
    </row>
    <row r="468" spans="1:35" ht="16.5" customHeight="1" x14ac:dyDescent="0.2">
      <c r="A468" s="205"/>
      <c r="B468" s="158"/>
      <c r="C468" s="232"/>
      <c r="D468" s="158"/>
      <c r="E468" s="829"/>
      <c r="F468" s="817" t="s">
        <v>111</v>
      </c>
      <c r="G468" s="920"/>
      <c r="H468" s="818"/>
      <c r="I468" s="356">
        <v>28</v>
      </c>
      <c r="J468" s="368">
        <v>1</v>
      </c>
      <c r="K468" s="368">
        <f>'F16'!K471</f>
        <v>21</v>
      </c>
      <c r="L468" s="356">
        <f>'[1]10.01.12'!F29</f>
        <v>10000</v>
      </c>
      <c r="M468" s="356">
        <f t="shared" si="84"/>
        <v>0.75</v>
      </c>
      <c r="N468" s="356">
        <v>0</v>
      </c>
      <c r="O468" s="356">
        <v>0</v>
      </c>
      <c r="P468" s="356">
        <v>0</v>
      </c>
      <c r="Q468" s="356">
        <f t="shared" si="86"/>
        <v>21</v>
      </c>
      <c r="R468" s="356">
        <v>5</v>
      </c>
      <c r="S468" s="356">
        <v>5</v>
      </c>
      <c r="T468" s="356">
        <v>5</v>
      </c>
      <c r="U468" s="356">
        <f t="shared" si="87"/>
        <v>6</v>
      </c>
      <c r="V468" s="356">
        <v>0</v>
      </c>
      <c r="W468" s="356">
        <v>0</v>
      </c>
      <c r="X468" s="356">
        <v>0</v>
      </c>
      <c r="Y468" s="368">
        <v>0</v>
      </c>
      <c r="Z468" s="356">
        <v>0</v>
      </c>
      <c r="AA468" s="356">
        <v>0</v>
      </c>
      <c r="AB468" s="356">
        <v>0</v>
      </c>
      <c r="AC468" s="356">
        <f t="shared" si="85"/>
        <v>0</v>
      </c>
      <c r="AD468" s="154"/>
      <c r="AF468" s="154"/>
      <c r="AG468" s="154"/>
      <c r="AH468" s="154"/>
      <c r="AI468" s="154"/>
    </row>
    <row r="469" spans="1:35" ht="12.75" x14ac:dyDescent="0.2">
      <c r="A469" s="202"/>
      <c r="B469" s="203"/>
      <c r="C469" s="203"/>
      <c r="D469" s="204"/>
      <c r="E469" s="229" t="s">
        <v>685</v>
      </c>
      <c r="F469" s="817" t="s">
        <v>110</v>
      </c>
      <c r="G469" s="822" t="s">
        <v>136</v>
      </c>
      <c r="H469" s="818"/>
      <c r="I469" s="356">
        <v>180</v>
      </c>
      <c r="J469" s="368">
        <v>10</v>
      </c>
      <c r="K469" s="368">
        <f>'F16'!K472</f>
        <v>550</v>
      </c>
      <c r="L469" s="356">
        <f>'[1]10.01.13'!C16</f>
        <v>48552</v>
      </c>
      <c r="M469" s="356">
        <f t="shared" si="84"/>
        <v>3.06</v>
      </c>
      <c r="N469" s="356">
        <v>161</v>
      </c>
      <c r="O469" s="356">
        <v>161</v>
      </c>
      <c r="P469" s="356">
        <v>161</v>
      </c>
      <c r="Q469" s="356">
        <f t="shared" si="86"/>
        <v>550</v>
      </c>
      <c r="R469" s="356">
        <v>100</v>
      </c>
      <c r="S469" s="356">
        <v>100</v>
      </c>
      <c r="T469" s="356">
        <v>100</v>
      </c>
      <c r="U469" s="356">
        <f t="shared" si="87"/>
        <v>250</v>
      </c>
      <c r="V469" s="356">
        <v>0</v>
      </c>
      <c r="W469" s="356">
        <v>0</v>
      </c>
      <c r="X469" s="356">
        <v>0</v>
      </c>
      <c r="Y469" s="368">
        <v>0</v>
      </c>
      <c r="Z469" s="356">
        <v>0</v>
      </c>
      <c r="AA469" s="356">
        <v>0</v>
      </c>
      <c r="AB469" s="356">
        <v>0</v>
      </c>
      <c r="AC469" s="356">
        <f t="shared" si="85"/>
        <v>0</v>
      </c>
      <c r="AD469" s="154"/>
      <c r="AF469" s="154"/>
      <c r="AG469" s="154"/>
      <c r="AH469" s="154"/>
      <c r="AI469" s="154"/>
    </row>
    <row r="470" spans="1:35" ht="12.75" x14ac:dyDescent="0.2">
      <c r="A470" s="205"/>
      <c r="B470" s="158"/>
      <c r="C470" s="158"/>
      <c r="D470" s="206"/>
      <c r="E470" s="230"/>
      <c r="F470" s="817" t="s">
        <v>111</v>
      </c>
      <c r="G470" s="823"/>
      <c r="H470" s="187"/>
      <c r="I470" s="186">
        <v>180</v>
      </c>
      <c r="J470" s="261">
        <v>10</v>
      </c>
      <c r="K470" s="368">
        <f>'F16'!K473</f>
        <v>550</v>
      </c>
      <c r="L470" s="356">
        <f>'[1]10.01.13'!E16</f>
        <v>48552</v>
      </c>
      <c r="M470" s="356">
        <f t="shared" si="84"/>
        <v>3.06</v>
      </c>
      <c r="N470" s="356">
        <v>161</v>
      </c>
      <c r="O470" s="356">
        <v>161</v>
      </c>
      <c r="P470" s="356">
        <v>161</v>
      </c>
      <c r="Q470" s="356">
        <f t="shared" si="86"/>
        <v>550</v>
      </c>
      <c r="R470" s="356">
        <v>100</v>
      </c>
      <c r="S470" s="356">
        <v>100</v>
      </c>
      <c r="T470" s="356">
        <v>100</v>
      </c>
      <c r="U470" s="356">
        <f t="shared" si="87"/>
        <v>250</v>
      </c>
      <c r="V470" s="356">
        <v>0</v>
      </c>
      <c r="W470" s="356">
        <v>0</v>
      </c>
      <c r="X470" s="356">
        <v>0</v>
      </c>
      <c r="Y470" s="368">
        <v>0</v>
      </c>
      <c r="Z470" s="356">
        <v>0</v>
      </c>
      <c r="AA470" s="356">
        <v>0</v>
      </c>
      <c r="AB470" s="356">
        <v>0</v>
      </c>
      <c r="AC470" s="356">
        <f t="shared" si="85"/>
        <v>0</v>
      </c>
      <c r="AD470" s="154"/>
      <c r="AF470" s="154"/>
      <c r="AG470" s="154"/>
      <c r="AH470" s="154"/>
      <c r="AI470" s="154"/>
    </row>
    <row r="471" spans="1:35" ht="12.75" hidden="1" x14ac:dyDescent="0.2">
      <c r="A471" s="174"/>
      <c r="B471" s="164"/>
      <c r="C471" s="182"/>
      <c r="D471" s="181"/>
      <c r="E471" s="169" t="s">
        <v>686</v>
      </c>
      <c r="F471" s="191" t="s">
        <v>110</v>
      </c>
      <c r="G471" s="820" t="s">
        <v>687</v>
      </c>
      <c r="H471" s="186"/>
      <c r="I471" s="186"/>
      <c r="J471" s="261"/>
      <c r="K471" s="368">
        <f>'[1]2022'!E57</f>
        <v>1259</v>
      </c>
      <c r="L471" s="356"/>
      <c r="M471" s="356" t="e">
        <f t="shared" si="84"/>
        <v>#DIV/0!</v>
      </c>
      <c r="N471" s="356"/>
      <c r="O471" s="356"/>
      <c r="P471" s="356"/>
      <c r="Q471" s="356">
        <f t="shared" si="86"/>
        <v>1259</v>
      </c>
      <c r="R471" s="356"/>
      <c r="S471" s="356"/>
      <c r="T471" s="356"/>
      <c r="U471" s="356">
        <f t="shared" si="87"/>
        <v>1259</v>
      </c>
      <c r="V471" s="356">
        <v>0</v>
      </c>
      <c r="W471" s="356">
        <v>0</v>
      </c>
      <c r="X471" s="356">
        <v>0</v>
      </c>
      <c r="Y471" s="368">
        <v>0</v>
      </c>
      <c r="Z471" s="356">
        <v>0</v>
      </c>
      <c r="AA471" s="356">
        <v>0</v>
      </c>
      <c r="AB471" s="356">
        <v>0</v>
      </c>
      <c r="AC471" s="356">
        <f t="shared" si="85"/>
        <v>0</v>
      </c>
      <c r="AD471" s="154"/>
      <c r="AF471" s="154"/>
      <c r="AG471" s="154"/>
      <c r="AH471" s="154"/>
      <c r="AI471" s="154"/>
    </row>
    <row r="472" spans="1:35" ht="12.75" hidden="1" x14ac:dyDescent="0.2">
      <c r="A472" s="174"/>
      <c r="B472" s="164"/>
      <c r="C472" s="182"/>
      <c r="D472" s="181"/>
      <c r="E472" s="169"/>
      <c r="F472" s="191" t="s">
        <v>111</v>
      </c>
      <c r="G472" s="193"/>
      <c r="H472" s="186"/>
      <c r="I472" s="186"/>
      <c r="J472" s="261"/>
      <c r="K472" s="368">
        <f>'[1]2022'!E58</f>
        <v>1259</v>
      </c>
      <c r="L472" s="356"/>
      <c r="M472" s="356" t="e">
        <f t="shared" si="84"/>
        <v>#DIV/0!</v>
      </c>
      <c r="N472" s="356"/>
      <c r="O472" s="356"/>
      <c r="P472" s="356"/>
      <c r="Q472" s="356">
        <f t="shared" si="86"/>
        <v>1259</v>
      </c>
      <c r="R472" s="356"/>
      <c r="S472" s="356"/>
      <c r="T472" s="356"/>
      <c r="U472" s="356">
        <f t="shared" si="87"/>
        <v>1259</v>
      </c>
      <c r="V472" s="356">
        <v>0</v>
      </c>
      <c r="W472" s="356">
        <v>0</v>
      </c>
      <c r="X472" s="356">
        <v>0</v>
      </c>
      <c r="Y472" s="368">
        <v>0</v>
      </c>
      <c r="Z472" s="356">
        <v>0</v>
      </c>
      <c r="AA472" s="356">
        <v>0</v>
      </c>
      <c r="AB472" s="356">
        <v>0</v>
      </c>
      <c r="AC472" s="356">
        <f t="shared" si="85"/>
        <v>0</v>
      </c>
      <c r="AD472" s="154"/>
      <c r="AF472" s="154"/>
      <c r="AG472" s="154"/>
      <c r="AH472" s="154"/>
      <c r="AI472" s="154"/>
    </row>
    <row r="473" spans="1:35" ht="25.5" hidden="1" x14ac:dyDescent="0.2">
      <c r="A473" s="174"/>
      <c r="B473" s="164"/>
      <c r="C473" s="164"/>
      <c r="D473" s="164"/>
      <c r="E473" s="169" t="s">
        <v>688</v>
      </c>
      <c r="F473" s="191" t="s">
        <v>110</v>
      </c>
      <c r="G473" s="193" t="s">
        <v>689</v>
      </c>
      <c r="H473" s="186"/>
      <c r="I473" s="186"/>
      <c r="J473" s="261"/>
      <c r="K473" s="368">
        <f>'[1]2022'!E59</f>
        <v>20</v>
      </c>
      <c r="L473" s="356"/>
      <c r="M473" s="356" t="e">
        <f t="shared" si="84"/>
        <v>#DIV/0!</v>
      </c>
      <c r="N473" s="356"/>
      <c r="O473" s="356"/>
      <c r="P473" s="356"/>
      <c r="Q473" s="356">
        <f t="shared" si="86"/>
        <v>20</v>
      </c>
      <c r="R473" s="356"/>
      <c r="S473" s="356"/>
      <c r="T473" s="356"/>
      <c r="U473" s="356">
        <f t="shared" si="87"/>
        <v>20</v>
      </c>
      <c r="V473" s="356">
        <v>0</v>
      </c>
      <c r="W473" s="356">
        <v>0</v>
      </c>
      <c r="X473" s="356">
        <v>0</v>
      </c>
      <c r="Y473" s="368">
        <v>0</v>
      </c>
      <c r="Z473" s="356">
        <v>0</v>
      </c>
      <c r="AA473" s="356">
        <v>0</v>
      </c>
      <c r="AB473" s="356">
        <v>0</v>
      </c>
      <c r="AC473" s="356">
        <f t="shared" si="85"/>
        <v>0</v>
      </c>
      <c r="AD473" s="154"/>
      <c r="AF473" s="154"/>
      <c r="AG473" s="154"/>
      <c r="AH473" s="154"/>
      <c r="AI473" s="154"/>
    </row>
    <row r="474" spans="1:35" ht="12.75" hidden="1" x14ac:dyDescent="0.2">
      <c r="A474" s="174"/>
      <c r="B474" s="164"/>
      <c r="C474" s="164"/>
      <c r="D474" s="164"/>
      <c r="E474" s="169"/>
      <c r="F474" s="191" t="s">
        <v>111</v>
      </c>
      <c r="G474" s="193"/>
      <c r="H474" s="186"/>
      <c r="I474" s="186"/>
      <c r="J474" s="261"/>
      <c r="K474" s="368">
        <f>'[1]2022'!E60</f>
        <v>20</v>
      </c>
      <c r="L474" s="356"/>
      <c r="M474" s="356" t="e">
        <f t="shared" si="84"/>
        <v>#DIV/0!</v>
      </c>
      <c r="N474" s="356"/>
      <c r="O474" s="356"/>
      <c r="P474" s="356"/>
      <c r="Q474" s="356">
        <f t="shared" si="86"/>
        <v>20</v>
      </c>
      <c r="R474" s="356"/>
      <c r="S474" s="356"/>
      <c r="T474" s="356"/>
      <c r="U474" s="356">
        <f t="shared" si="87"/>
        <v>20</v>
      </c>
      <c r="V474" s="356">
        <v>0</v>
      </c>
      <c r="W474" s="356">
        <v>0</v>
      </c>
      <c r="X474" s="356">
        <v>0</v>
      </c>
      <c r="Y474" s="368">
        <v>0</v>
      </c>
      <c r="Z474" s="356">
        <v>0</v>
      </c>
      <c r="AA474" s="356">
        <v>0</v>
      </c>
      <c r="AB474" s="356">
        <v>0</v>
      </c>
      <c r="AC474" s="356">
        <f t="shared" si="85"/>
        <v>0</v>
      </c>
      <c r="AD474" s="154"/>
      <c r="AF474" s="154"/>
      <c r="AG474" s="154"/>
      <c r="AH474" s="154"/>
      <c r="AI474" s="154"/>
    </row>
    <row r="475" spans="1:35" ht="12.75" hidden="1" x14ac:dyDescent="0.2">
      <c r="A475" s="174"/>
      <c r="B475" s="164"/>
      <c r="C475" s="164"/>
      <c r="D475" s="164"/>
      <c r="E475" s="169" t="s">
        <v>690</v>
      </c>
      <c r="F475" s="191" t="s">
        <v>110</v>
      </c>
      <c r="G475" s="193" t="s">
        <v>691</v>
      </c>
      <c r="H475" s="186"/>
      <c r="I475" s="186"/>
      <c r="J475" s="261"/>
      <c r="K475" s="368">
        <f>'[1]2022'!E61</f>
        <v>0</v>
      </c>
      <c r="L475" s="356"/>
      <c r="M475" s="356" t="e">
        <f t="shared" si="84"/>
        <v>#DIV/0!</v>
      </c>
      <c r="N475" s="356"/>
      <c r="O475" s="356"/>
      <c r="P475" s="356"/>
      <c r="Q475" s="356">
        <f t="shared" si="86"/>
        <v>0</v>
      </c>
      <c r="R475" s="356"/>
      <c r="S475" s="356"/>
      <c r="T475" s="356"/>
      <c r="U475" s="356">
        <f t="shared" si="87"/>
        <v>0</v>
      </c>
      <c r="V475" s="356">
        <v>0</v>
      </c>
      <c r="W475" s="356">
        <v>0</v>
      </c>
      <c r="X475" s="356">
        <v>0</v>
      </c>
      <c r="Y475" s="368">
        <v>0</v>
      </c>
      <c r="Z475" s="356">
        <v>0</v>
      </c>
      <c r="AA475" s="356">
        <v>0</v>
      </c>
      <c r="AB475" s="356">
        <v>0</v>
      </c>
      <c r="AC475" s="356">
        <f t="shared" si="85"/>
        <v>0</v>
      </c>
      <c r="AD475" s="154"/>
      <c r="AF475" s="154"/>
      <c r="AG475" s="154"/>
      <c r="AH475" s="154"/>
      <c r="AI475" s="154"/>
    </row>
    <row r="476" spans="1:35" ht="12.75" hidden="1" x14ac:dyDescent="0.2">
      <c r="A476" s="174"/>
      <c r="B476" s="164"/>
      <c r="C476" s="164"/>
      <c r="D476" s="164"/>
      <c r="E476" s="169"/>
      <c r="F476" s="191" t="s">
        <v>111</v>
      </c>
      <c r="G476" s="342"/>
      <c r="H476" s="186"/>
      <c r="I476" s="186"/>
      <c r="J476" s="261"/>
      <c r="K476" s="368">
        <f>'[1]2022'!E62</f>
        <v>0</v>
      </c>
      <c r="L476" s="356"/>
      <c r="M476" s="356" t="e">
        <f t="shared" si="84"/>
        <v>#DIV/0!</v>
      </c>
      <c r="N476" s="356"/>
      <c r="O476" s="356"/>
      <c r="P476" s="356"/>
      <c r="Q476" s="356">
        <f t="shared" si="86"/>
        <v>0</v>
      </c>
      <c r="R476" s="356"/>
      <c r="S476" s="356"/>
      <c r="T476" s="356"/>
      <c r="U476" s="356">
        <f t="shared" si="87"/>
        <v>0</v>
      </c>
      <c r="V476" s="356">
        <v>0</v>
      </c>
      <c r="W476" s="356">
        <v>0</v>
      </c>
      <c r="X476" s="356">
        <v>0</v>
      </c>
      <c r="Y476" s="368">
        <v>0</v>
      </c>
      <c r="Z476" s="356">
        <v>0</v>
      </c>
      <c r="AA476" s="356">
        <v>0</v>
      </c>
      <c r="AB476" s="356">
        <v>0</v>
      </c>
      <c r="AC476" s="356">
        <f t="shared" si="85"/>
        <v>0</v>
      </c>
      <c r="AD476" s="154"/>
      <c r="AF476" s="154"/>
      <c r="AG476" s="154"/>
      <c r="AH476" s="154"/>
      <c r="AI476" s="154"/>
    </row>
    <row r="477" spans="1:35" ht="12.75" x14ac:dyDescent="0.2">
      <c r="A477" s="223"/>
      <c r="B477" s="203"/>
      <c r="C477" s="203"/>
      <c r="D477" s="203"/>
      <c r="E477" s="229" t="s">
        <v>692</v>
      </c>
      <c r="F477" s="817" t="s">
        <v>110</v>
      </c>
      <c r="G477" s="822" t="s">
        <v>214</v>
      </c>
      <c r="H477" s="187"/>
      <c r="I477" s="186">
        <v>553</v>
      </c>
      <c r="J477" s="261">
        <v>613</v>
      </c>
      <c r="K477" s="368">
        <f>'F16'!K480</f>
        <v>925</v>
      </c>
      <c r="L477" s="356">
        <f>'[1]10.01.17'!F34</f>
        <v>1259136</v>
      </c>
      <c r="M477" s="356">
        <f t="shared" si="84"/>
        <v>1.67</v>
      </c>
      <c r="N477" s="356">
        <v>1037</v>
      </c>
      <c r="O477" s="356">
        <v>1037</v>
      </c>
      <c r="P477" s="356">
        <v>1037</v>
      </c>
      <c r="Q477" s="356">
        <f t="shared" si="86"/>
        <v>925</v>
      </c>
      <c r="R477" s="356">
        <v>250</v>
      </c>
      <c r="S477" s="356">
        <v>250</v>
      </c>
      <c r="T477" s="356">
        <v>200</v>
      </c>
      <c r="U477" s="356">
        <f t="shared" si="87"/>
        <v>225</v>
      </c>
      <c r="V477" s="356">
        <v>0</v>
      </c>
      <c r="W477" s="356">
        <v>0</v>
      </c>
      <c r="X477" s="356">
        <v>0</v>
      </c>
      <c r="Y477" s="368">
        <v>0</v>
      </c>
      <c r="Z477" s="356">
        <v>0</v>
      </c>
      <c r="AA477" s="356">
        <v>0</v>
      </c>
      <c r="AB477" s="356">
        <v>0</v>
      </c>
      <c r="AC477" s="356">
        <f t="shared" si="85"/>
        <v>0</v>
      </c>
      <c r="AD477" s="154"/>
      <c r="AF477" s="154"/>
      <c r="AG477" s="154"/>
      <c r="AH477" s="154"/>
      <c r="AI477" s="154"/>
    </row>
    <row r="478" spans="1:35" ht="12.75" x14ac:dyDescent="0.2">
      <c r="A478" s="226"/>
      <c r="B478" s="158"/>
      <c r="C478" s="158"/>
      <c r="D478" s="158"/>
      <c r="E478" s="230"/>
      <c r="F478" s="817" t="s">
        <v>111</v>
      </c>
      <c r="G478" s="920"/>
      <c r="H478" s="187"/>
      <c r="I478" s="186">
        <v>553</v>
      </c>
      <c r="J478" s="261">
        <v>613</v>
      </c>
      <c r="K478" s="368">
        <f>'F16'!K481</f>
        <v>925</v>
      </c>
      <c r="L478" s="356">
        <f>'[1]10.01.17'!I34</f>
        <v>1259136</v>
      </c>
      <c r="M478" s="356">
        <f t="shared" si="84"/>
        <v>1.67</v>
      </c>
      <c r="N478" s="356">
        <v>1037</v>
      </c>
      <c r="O478" s="356">
        <v>1037</v>
      </c>
      <c r="P478" s="356">
        <v>1037</v>
      </c>
      <c r="Q478" s="356">
        <f t="shared" si="86"/>
        <v>925</v>
      </c>
      <c r="R478" s="356">
        <v>250</v>
      </c>
      <c r="S478" s="356">
        <v>250</v>
      </c>
      <c r="T478" s="356">
        <v>200</v>
      </c>
      <c r="U478" s="356">
        <f t="shared" si="87"/>
        <v>225</v>
      </c>
      <c r="V478" s="356">
        <v>0</v>
      </c>
      <c r="W478" s="356">
        <v>0</v>
      </c>
      <c r="X478" s="356">
        <v>0</v>
      </c>
      <c r="Y478" s="368">
        <v>0</v>
      </c>
      <c r="Z478" s="356">
        <v>0</v>
      </c>
      <c r="AA478" s="356">
        <v>0</v>
      </c>
      <c r="AB478" s="356">
        <v>0</v>
      </c>
      <c r="AC478" s="356">
        <f t="shared" si="85"/>
        <v>0</v>
      </c>
      <c r="AD478" s="154"/>
      <c r="AF478" s="154"/>
      <c r="AG478" s="154"/>
      <c r="AH478" s="154"/>
      <c r="AI478" s="154"/>
    </row>
    <row r="479" spans="1:35" ht="12.75" x14ac:dyDescent="0.2">
      <c r="A479" s="202"/>
      <c r="B479" s="203"/>
      <c r="C479" s="203"/>
      <c r="D479" s="203"/>
      <c r="E479" s="229" t="s">
        <v>693</v>
      </c>
      <c r="F479" s="817" t="s">
        <v>110</v>
      </c>
      <c r="G479" s="822" t="s">
        <v>137</v>
      </c>
      <c r="H479" s="187"/>
      <c r="I479" s="186">
        <v>2078</v>
      </c>
      <c r="J479" s="261">
        <v>2760</v>
      </c>
      <c r="K479" s="368">
        <f>'F16'!K482</f>
        <v>3988</v>
      </c>
      <c r="L479" s="356">
        <v>20000</v>
      </c>
      <c r="M479" s="356">
        <f t="shared" si="84"/>
        <v>1.92</v>
      </c>
      <c r="N479" s="356">
        <v>30</v>
      </c>
      <c r="O479" s="356">
        <v>15</v>
      </c>
      <c r="P479" s="356">
        <v>0</v>
      </c>
      <c r="Q479" s="356">
        <f t="shared" si="86"/>
        <v>3988</v>
      </c>
      <c r="R479" s="356">
        <v>1440</v>
      </c>
      <c r="S479" s="356">
        <v>900</v>
      </c>
      <c r="T479" s="356">
        <v>900</v>
      </c>
      <c r="U479" s="356">
        <f t="shared" si="87"/>
        <v>748</v>
      </c>
      <c r="V479" s="356">
        <v>0</v>
      </c>
      <c r="W479" s="356">
        <v>0</v>
      </c>
      <c r="X479" s="356">
        <v>0</v>
      </c>
      <c r="Y479" s="368">
        <v>700</v>
      </c>
      <c r="Z479" s="356">
        <v>0</v>
      </c>
      <c r="AA479" s="356">
        <v>0</v>
      </c>
      <c r="AB479" s="356">
        <v>0</v>
      </c>
      <c r="AC479" s="356">
        <f t="shared" si="85"/>
        <v>700</v>
      </c>
      <c r="AD479" s="154"/>
      <c r="AF479" s="154"/>
      <c r="AG479" s="154"/>
      <c r="AH479" s="154"/>
      <c r="AI479" s="154"/>
    </row>
    <row r="480" spans="1:35" ht="12.75" x14ac:dyDescent="0.2">
      <c r="A480" s="205"/>
      <c r="B480" s="158"/>
      <c r="C480" s="158"/>
      <c r="D480" s="158"/>
      <c r="E480" s="230"/>
      <c r="F480" s="817" t="s">
        <v>111</v>
      </c>
      <c r="G480" s="823"/>
      <c r="H480" s="187"/>
      <c r="I480" s="186">
        <v>2078</v>
      </c>
      <c r="J480" s="261">
        <v>2760</v>
      </c>
      <c r="K480" s="368">
        <f>'F16'!K483</f>
        <v>3988</v>
      </c>
      <c r="L480" s="356">
        <v>20000</v>
      </c>
      <c r="M480" s="356">
        <f t="shared" si="84"/>
        <v>1.92</v>
      </c>
      <c r="N480" s="356">
        <v>30</v>
      </c>
      <c r="O480" s="356">
        <v>15</v>
      </c>
      <c r="P480" s="356">
        <v>0</v>
      </c>
      <c r="Q480" s="356">
        <f t="shared" si="86"/>
        <v>3988</v>
      </c>
      <c r="R480" s="356">
        <v>1440</v>
      </c>
      <c r="S480" s="356">
        <v>900</v>
      </c>
      <c r="T480" s="356">
        <v>900</v>
      </c>
      <c r="U480" s="356">
        <f t="shared" si="87"/>
        <v>748</v>
      </c>
      <c r="V480" s="356">
        <v>0</v>
      </c>
      <c r="W480" s="356">
        <v>0</v>
      </c>
      <c r="X480" s="356">
        <v>0</v>
      </c>
      <c r="Y480" s="368">
        <v>700</v>
      </c>
      <c r="Z480" s="356">
        <v>0</v>
      </c>
      <c r="AA480" s="356">
        <v>0</v>
      </c>
      <c r="AB480" s="356">
        <v>0</v>
      </c>
      <c r="AC480" s="356">
        <f t="shared" si="85"/>
        <v>700</v>
      </c>
      <c r="AD480" s="154"/>
      <c r="AF480" s="154"/>
      <c r="AG480" s="154"/>
      <c r="AH480" s="154"/>
      <c r="AI480" s="154"/>
    </row>
    <row r="481" spans="1:35" ht="12.75" x14ac:dyDescent="0.2">
      <c r="A481" s="484"/>
      <c r="B481" s="486"/>
      <c r="C481" s="486"/>
      <c r="D481" s="486"/>
      <c r="E481" s="492" t="s">
        <v>694</v>
      </c>
      <c r="F481" s="416" t="s">
        <v>110</v>
      </c>
      <c r="G481" s="821" t="s">
        <v>695</v>
      </c>
      <c r="H481" s="420">
        <f>H493</f>
        <v>0</v>
      </c>
      <c r="I481" s="420">
        <f t="shared" ref="I481:AC482" si="88">I493</f>
        <v>368</v>
      </c>
      <c r="J481" s="417">
        <f t="shared" si="88"/>
        <v>0</v>
      </c>
      <c r="K481" s="418">
        <f t="shared" si="88"/>
        <v>358</v>
      </c>
      <c r="L481" s="418">
        <f t="shared" si="88"/>
        <v>0</v>
      </c>
      <c r="M481" s="418">
        <f t="shared" si="88"/>
        <v>0.97</v>
      </c>
      <c r="N481" s="418">
        <f t="shared" si="88"/>
        <v>330</v>
      </c>
      <c r="O481" s="418">
        <f t="shared" si="88"/>
        <v>330</v>
      </c>
      <c r="P481" s="418">
        <f t="shared" si="88"/>
        <v>330</v>
      </c>
      <c r="Q481" s="418">
        <f t="shared" si="88"/>
        <v>358</v>
      </c>
      <c r="R481" s="479">
        <f t="shared" si="88"/>
        <v>358</v>
      </c>
      <c r="S481" s="479">
        <f t="shared" si="88"/>
        <v>0</v>
      </c>
      <c r="T481" s="479">
        <f t="shared" si="88"/>
        <v>0</v>
      </c>
      <c r="U481" s="479">
        <f t="shared" si="88"/>
        <v>0</v>
      </c>
      <c r="V481" s="479">
        <f t="shared" si="88"/>
        <v>0</v>
      </c>
      <c r="W481" s="479">
        <f t="shared" si="88"/>
        <v>0</v>
      </c>
      <c r="X481" s="479">
        <f t="shared" si="88"/>
        <v>0</v>
      </c>
      <c r="Y481" s="418">
        <f t="shared" si="88"/>
        <v>0</v>
      </c>
      <c r="Z481" s="366">
        <f t="shared" si="88"/>
        <v>0</v>
      </c>
      <c r="AA481" s="366">
        <f t="shared" si="88"/>
        <v>0</v>
      </c>
      <c r="AB481" s="366">
        <f t="shared" si="88"/>
        <v>0</v>
      </c>
      <c r="AC481" s="366">
        <f t="shared" si="88"/>
        <v>0</v>
      </c>
      <c r="AD481" s="154"/>
      <c r="AF481" s="154"/>
      <c r="AG481" s="154"/>
      <c r="AH481" s="154"/>
      <c r="AI481" s="154"/>
    </row>
    <row r="482" spans="1:35" ht="12.75" x14ac:dyDescent="0.2">
      <c r="A482" s="488"/>
      <c r="B482" s="490"/>
      <c r="C482" s="490"/>
      <c r="D482" s="490"/>
      <c r="E482" s="494"/>
      <c r="F482" s="416" t="s">
        <v>111</v>
      </c>
      <c r="G482" s="493"/>
      <c r="H482" s="420">
        <f>H494</f>
        <v>0</v>
      </c>
      <c r="I482" s="420">
        <f t="shared" si="88"/>
        <v>368</v>
      </c>
      <c r="J482" s="417">
        <f t="shared" si="88"/>
        <v>0</v>
      </c>
      <c r="K482" s="418">
        <f t="shared" si="88"/>
        <v>358</v>
      </c>
      <c r="L482" s="418">
        <f t="shared" si="88"/>
        <v>0</v>
      </c>
      <c r="M482" s="418">
        <f t="shared" si="88"/>
        <v>0.97</v>
      </c>
      <c r="N482" s="418">
        <f t="shared" si="88"/>
        <v>330</v>
      </c>
      <c r="O482" s="418">
        <f t="shared" si="88"/>
        <v>330</v>
      </c>
      <c r="P482" s="418">
        <f t="shared" si="88"/>
        <v>330</v>
      </c>
      <c r="Q482" s="418">
        <f t="shared" si="88"/>
        <v>358</v>
      </c>
      <c r="R482" s="479">
        <f t="shared" si="88"/>
        <v>358</v>
      </c>
      <c r="S482" s="479">
        <f t="shared" si="88"/>
        <v>0</v>
      </c>
      <c r="T482" s="479">
        <f t="shared" si="88"/>
        <v>0</v>
      </c>
      <c r="U482" s="479">
        <f t="shared" si="88"/>
        <v>0</v>
      </c>
      <c r="V482" s="479">
        <f t="shared" si="88"/>
        <v>0</v>
      </c>
      <c r="W482" s="479">
        <f t="shared" si="88"/>
        <v>0</v>
      </c>
      <c r="X482" s="479">
        <f t="shared" si="88"/>
        <v>0</v>
      </c>
      <c r="Y482" s="418">
        <f t="shared" si="88"/>
        <v>0</v>
      </c>
      <c r="Z482" s="366">
        <f t="shared" si="88"/>
        <v>0</v>
      </c>
      <c r="AA482" s="366">
        <f t="shared" si="88"/>
        <v>0</v>
      </c>
      <c r="AB482" s="366">
        <f t="shared" si="88"/>
        <v>0</v>
      </c>
      <c r="AC482" s="366">
        <f t="shared" si="88"/>
        <v>0</v>
      </c>
      <c r="AD482" s="154"/>
      <c r="AF482" s="154"/>
      <c r="AG482" s="154"/>
      <c r="AH482" s="154"/>
      <c r="AI482" s="154"/>
    </row>
    <row r="483" spans="1:35" ht="12.75" hidden="1" x14ac:dyDescent="0.2">
      <c r="A483" s="174"/>
      <c r="B483" s="164"/>
      <c r="C483" s="164"/>
      <c r="D483" s="164"/>
      <c r="E483" s="169" t="s">
        <v>696</v>
      </c>
      <c r="F483" s="191" t="s">
        <v>110</v>
      </c>
      <c r="G483" s="193" t="s">
        <v>138</v>
      </c>
      <c r="H483" s="186"/>
      <c r="I483" s="186"/>
      <c r="J483" s="261"/>
      <c r="K483" s="368"/>
      <c r="L483" s="356"/>
      <c r="M483" s="356" t="e">
        <f t="shared" ref="M483:M546" si="89">ROUND((K483/I483),2)</f>
        <v>#DIV/0!</v>
      </c>
      <c r="N483" s="356"/>
      <c r="O483" s="356"/>
      <c r="P483" s="356"/>
      <c r="Q483" s="356"/>
      <c r="R483" s="356"/>
      <c r="S483" s="356"/>
      <c r="T483" s="356"/>
      <c r="U483" s="356"/>
      <c r="V483" s="356"/>
      <c r="W483" s="356"/>
      <c r="X483" s="356"/>
      <c r="Y483" s="368"/>
      <c r="Z483" s="356"/>
      <c r="AA483" s="356"/>
      <c r="AB483" s="356"/>
      <c r="AC483" s="356"/>
      <c r="AD483" s="154"/>
      <c r="AF483" s="154"/>
      <c r="AG483" s="154"/>
      <c r="AH483" s="154"/>
      <c r="AI483" s="154"/>
    </row>
    <row r="484" spans="1:35" ht="12.75" hidden="1" x14ac:dyDescent="0.2">
      <c r="A484" s="174"/>
      <c r="B484" s="164"/>
      <c r="C484" s="164"/>
      <c r="D484" s="164"/>
      <c r="E484" s="169"/>
      <c r="F484" s="191" t="s">
        <v>111</v>
      </c>
      <c r="G484" s="193"/>
      <c r="H484" s="186"/>
      <c r="I484" s="186"/>
      <c r="J484" s="261"/>
      <c r="K484" s="368"/>
      <c r="L484" s="356"/>
      <c r="M484" s="356" t="e">
        <f t="shared" si="89"/>
        <v>#DIV/0!</v>
      </c>
      <c r="N484" s="356"/>
      <c r="O484" s="356"/>
      <c r="P484" s="356"/>
      <c r="Q484" s="356"/>
      <c r="R484" s="356"/>
      <c r="S484" s="356"/>
      <c r="T484" s="356"/>
      <c r="U484" s="356"/>
      <c r="V484" s="356"/>
      <c r="W484" s="356"/>
      <c r="X484" s="356"/>
      <c r="Y484" s="368"/>
      <c r="Z484" s="356"/>
      <c r="AA484" s="356"/>
      <c r="AB484" s="356"/>
      <c r="AC484" s="356"/>
      <c r="AD484" s="154"/>
      <c r="AF484" s="154"/>
      <c r="AG484" s="154"/>
      <c r="AH484" s="154"/>
      <c r="AI484" s="154"/>
    </row>
    <row r="485" spans="1:35" ht="12.75" hidden="1" x14ac:dyDescent="0.2">
      <c r="A485" s="174"/>
      <c r="B485" s="164"/>
      <c r="C485" s="164"/>
      <c r="D485" s="164"/>
      <c r="E485" s="169" t="s">
        <v>697</v>
      </c>
      <c r="F485" s="191" t="s">
        <v>110</v>
      </c>
      <c r="G485" s="193" t="s">
        <v>698</v>
      </c>
      <c r="H485" s="186"/>
      <c r="I485" s="186"/>
      <c r="J485" s="261"/>
      <c r="K485" s="368"/>
      <c r="L485" s="356"/>
      <c r="M485" s="356" t="e">
        <f t="shared" si="89"/>
        <v>#DIV/0!</v>
      </c>
      <c r="N485" s="356"/>
      <c r="O485" s="356"/>
      <c r="P485" s="356"/>
      <c r="Q485" s="356"/>
      <c r="R485" s="356"/>
      <c r="S485" s="356"/>
      <c r="T485" s="356"/>
      <c r="U485" s="356"/>
      <c r="V485" s="356"/>
      <c r="W485" s="356"/>
      <c r="X485" s="356"/>
      <c r="Y485" s="368"/>
      <c r="Z485" s="356"/>
      <c r="AA485" s="356"/>
      <c r="AB485" s="356"/>
      <c r="AC485" s="356"/>
      <c r="AD485" s="154"/>
      <c r="AF485" s="154"/>
      <c r="AG485" s="154"/>
      <c r="AH485" s="154"/>
      <c r="AI485" s="154"/>
    </row>
    <row r="486" spans="1:35" ht="12.75" hidden="1" x14ac:dyDescent="0.2">
      <c r="A486" s="174"/>
      <c r="B486" s="164"/>
      <c r="C486" s="164"/>
      <c r="D486" s="164"/>
      <c r="E486" s="169"/>
      <c r="F486" s="191" t="s">
        <v>111</v>
      </c>
      <c r="G486" s="193"/>
      <c r="H486" s="186"/>
      <c r="I486" s="186"/>
      <c r="J486" s="261"/>
      <c r="K486" s="368"/>
      <c r="L486" s="356"/>
      <c r="M486" s="356" t="e">
        <f t="shared" si="89"/>
        <v>#DIV/0!</v>
      </c>
      <c r="N486" s="356"/>
      <c r="O486" s="356"/>
      <c r="P486" s="356"/>
      <c r="Q486" s="356"/>
      <c r="R486" s="356"/>
      <c r="S486" s="356"/>
      <c r="T486" s="356"/>
      <c r="U486" s="356"/>
      <c r="V486" s="356"/>
      <c r="W486" s="356"/>
      <c r="X486" s="356"/>
      <c r="Y486" s="368"/>
      <c r="Z486" s="356"/>
      <c r="AA486" s="356"/>
      <c r="AB486" s="356"/>
      <c r="AC486" s="356"/>
      <c r="AD486" s="154"/>
      <c r="AF486" s="154"/>
      <c r="AG486" s="154"/>
      <c r="AH486" s="154"/>
      <c r="AI486" s="154"/>
    </row>
    <row r="487" spans="1:35" ht="25.5" hidden="1" x14ac:dyDescent="0.2">
      <c r="A487" s="174"/>
      <c r="B487" s="164"/>
      <c r="C487" s="164"/>
      <c r="D487" s="164"/>
      <c r="E487" s="169" t="s">
        <v>699</v>
      </c>
      <c r="F487" s="191" t="s">
        <v>110</v>
      </c>
      <c r="G487" s="193" t="s">
        <v>700</v>
      </c>
      <c r="H487" s="186"/>
      <c r="I487" s="186"/>
      <c r="J487" s="261"/>
      <c r="K487" s="368"/>
      <c r="L487" s="356"/>
      <c r="M487" s="356" t="e">
        <f t="shared" si="89"/>
        <v>#DIV/0!</v>
      </c>
      <c r="N487" s="356"/>
      <c r="O487" s="356"/>
      <c r="P487" s="356"/>
      <c r="Q487" s="356"/>
      <c r="R487" s="356"/>
      <c r="S487" s="356"/>
      <c r="T487" s="356"/>
      <c r="U487" s="356"/>
      <c r="V487" s="356"/>
      <c r="W487" s="356"/>
      <c r="X487" s="356"/>
      <c r="Y487" s="368"/>
      <c r="Z487" s="356"/>
      <c r="AA487" s="356"/>
      <c r="AB487" s="356"/>
      <c r="AC487" s="356"/>
      <c r="AD487" s="154"/>
      <c r="AF487" s="154"/>
      <c r="AG487" s="154"/>
      <c r="AH487" s="154"/>
      <c r="AI487" s="154"/>
    </row>
    <row r="488" spans="1:35" ht="12.75" hidden="1" x14ac:dyDescent="0.2">
      <c r="A488" s="174"/>
      <c r="B488" s="164"/>
      <c r="C488" s="164"/>
      <c r="D488" s="164"/>
      <c r="E488" s="169"/>
      <c r="F488" s="191" t="s">
        <v>111</v>
      </c>
      <c r="G488" s="193"/>
      <c r="H488" s="186"/>
      <c r="I488" s="186"/>
      <c r="J488" s="261"/>
      <c r="K488" s="368"/>
      <c r="L488" s="356"/>
      <c r="M488" s="356" t="e">
        <f t="shared" si="89"/>
        <v>#DIV/0!</v>
      </c>
      <c r="N488" s="356"/>
      <c r="O488" s="356"/>
      <c r="P488" s="356"/>
      <c r="Q488" s="356"/>
      <c r="R488" s="356"/>
      <c r="S488" s="356"/>
      <c r="T488" s="356"/>
      <c r="U488" s="356"/>
      <c r="V488" s="356"/>
      <c r="W488" s="356"/>
      <c r="X488" s="356"/>
      <c r="Y488" s="368"/>
      <c r="Z488" s="356"/>
      <c r="AA488" s="356"/>
      <c r="AB488" s="356"/>
      <c r="AC488" s="356"/>
      <c r="AD488" s="154"/>
      <c r="AF488" s="154"/>
      <c r="AG488" s="154"/>
      <c r="AH488" s="154"/>
      <c r="AI488" s="154"/>
    </row>
    <row r="489" spans="1:35" ht="25.5" hidden="1" x14ac:dyDescent="0.2">
      <c r="A489" s="174"/>
      <c r="B489" s="164"/>
      <c r="C489" s="164"/>
      <c r="D489" s="164"/>
      <c r="E489" s="169" t="s">
        <v>701</v>
      </c>
      <c r="F489" s="191" t="s">
        <v>110</v>
      </c>
      <c r="G489" s="193" t="s">
        <v>139</v>
      </c>
      <c r="H489" s="186"/>
      <c r="I489" s="186"/>
      <c r="J489" s="261"/>
      <c r="K489" s="368"/>
      <c r="L489" s="356"/>
      <c r="M489" s="356" t="e">
        <f t="shared" si="89"/>
        <v>#DIV/0!</v>
      </c>
      <c r="N489" s="356"/>
      <c r="O489" s="356"/>
      <c r="P489" s="356"/>
      <c r="Q489" s="356"/>
      <c r="R489" s="356"/>
      <c r="S489" s="356"/>
      <c r="T489" s="356"/>
      <c r="U489" s="356"/>
      <c r="V489" s="356"/>
      <c r="W489" s="356"/>
      <c r="X489" s="356"/>
      <c r="Y489" s="368"/>
      <c r="Z489" s="356"/>
      <c r="AA489" s="356"/>
      <c r="AB489" s="356"/>
      <c r="AC489" s="356"/>
      <c r="AD489" s="154"/>
      <c r="AF489" s="154"/>
      <c r="AG489" s="154"/>
      <c r="AH489" s="154"/>
      <c r="AI489" s="154"/>
    </row>
    <row r="490" spans="1:35" ht="12.75" hidden="1" x14ac:dyDescent="0.2">
      <c r="A490" s="174"/>
      <c r="B490" s="164"/>
      <c r="C490" s="164"/>
      <c r="D490" s="164"/>
      <c r="E490" s="169"/>
      <c r="F490" s="191" t="s">
        <v>111</v>
      </c>
      <c r="G490" s="193"/>
      <c r="H490" s="186"/>
      <c r="I490" s="186"/>
      <c r="J490" s="261"/>
      <c r="K490" s="368"/>
      <c r="L490" s="356"/>
      <c r="M490" s="356" t="e">
        <f t="shared" si="89"/>
        <v>#DIV/0!</v>
      </c>
      <c r="N490" s="356"/>
      <c r="O490" s="356"/>
      <c r="P490" s="356"/>
      <c r="Q490" s="356"/>
      <c r="R490" s="356"/>
      <c r="S490" s="356"/>
      <c r="T490" s="356"/>
      <c r="U490" s="356"/>
      <c r="V490" s="356"/>
      <c r="W490" s="356"/>
      <c r="X490" s="356"/>
      <c r="Y490" s="368"/>
      <c r="Z490" s="356"/>
      <c r="AA490" s="356"/>
      <c r="AB490" s="356"/>
      <c r="AC490" s="356"/>
      <c r="AD490" s="154"/>
      <c r="AF490" s="154"/>
      <c r="AG490" s="154"/>
      <c r="AH490" s="154"/>
      <c r="AI490" s="154"/>
    </row>
    <row r="491" spans="1:35" ht="25.5" hidden="1" x14ac:dyDescent="0.2">
      <c r="A491" s="174"/>
      <c r="B491" s="164"/>
      <c r="C491" s="164"/>
      <c r="D491" s="164"/>
      <c r="E491" s="169" t="s">
        <v>702</v>
      </c>
      <c r="F491" s="191" t="s">
        <v>110</v>
      </c>
      <c r="G491" s="193" t="s">
        <v>703</v>
      </c>
      <c r="H491" s="186"/>
      <c r="I491" s="186"/>
      <c r="J491" s="261"/>
      <c r="K491" s="368"/>
      <c r="L491" s="356"/>
      <c r="M491" s="356" t="e">
        <f t="shared" si="89"/>
        <v>#DIV/0!</v>
      </c>
      <c r="N491" s="356"/>
      <c r="O491" s="356"/>
      <c r="P491" s="356"/>
      <c r="Q491" s="356"/>
      <c r="R491" s="356"/>
      <c r="S491" s="356"/>
      <c r="T491" s="356"/>
      <c r="U491" s="356"/>
      <c r="V491" s="356"/>
      <c r="W491" s="356"/>
      <c r="X491" s="356"/>
      <c r="Y491" s="368"/>
      <c r="Z491" s="356"/>
      <c r="AA491" s="356"/>
      <c r="AB491" s="356"/>
      <c r="AC491" s="356"/>
      <c r="AD491" s="154"/>
      <c r="AF491" s="154"/>
      <c r="AG491" s="154"/>
      <c r="AH491" s="154"/>
      <c r="AI491" s="154"/>
    </row>
    <row r="492" spans="1:35" ht="12.75" hidden="1" x14ac:dyDescent="0.2">
      <c r="A492" s="174"/>
      <c r="B492" s="164"/>
      <c r="C492" s="164"/>
      <c r="D492" s="164"/>
      <c r="E492" s="169"/>
      <c r="F492" s="191" t="s">
        <v>111</v>
      </c>
      <c r="G492" s="342"/>
      <c r="H492" s="186"/>
      <c r="I492" s="186"/>
      <c r="J492" s="261"/>
      <c r="K492" s="368"/>
      <c r="L492" s="356"/>
      <c r="M492" s="356" t="e">
        <f t="shared" si="89"/>
        <v>#DIV/0!</v>
      </c>
      <c r="N492" s="356"/>
      <c r="O492" s="356"/>
      <c r="P492" s="356"/>
      <c r="Q492" s="356"/>
      <c r="R492" s="356"/>
      <c r="S492" s="356"/>
      <c r="T492" s="356"/>
      <c r="U492" s="356"/>
      <c r="V492" s="356"/>
      <c r="W492" s="356"/>
      <c r="X492" s="356"/>
      <c r="Y492" s="368"/>
      <c r="Z492" s="356"/>
      <c r="AA492" s="356"/>
      <c r="AB492" s="356"/>
      <c r="AC492" s="356"/>
      <c r="AD492" s="154"/>
      <c r="AF492" s="154"/>
      <c r="AG492" s="154"/>
      <c r="AH492" s="154"/>
      <c r="AI492" s="154"/>
    </row>
    <row r="493" spans="1:35" ht="12.75" x14ac:dyDescent="0.2">
      <c r="A493" s="202"/>
      <c r="B493" s="203"/>
      <c r="C493" s="203"/>
      <c r="D493" s="203"/>
      <c r="E493" s="828" t="s">
        <v>704</v>
      </c>
      <c r="F493" s="817" t="s">
        <v>110</v>
      </c>
      <c r="G493" s="822" t="s">
        <v>141</v>
      </c>
      <c r="H493" s="187"/>
      <c r="I493" s="186">
        <v>368</v>
      </c>
      <c r="J493" s="261">
        <v>0</v>
      </c>
      <c r="K493" s="368">
        <f>'F16'!K496</f>
        <v>358</v>
      </c>
      <c r="L493" s="356">
        <f>'[1]10.02.06'!C32</f>
        <v>0</v>
      </c>
      <c r="M493" s="356">
        <f t="shared" si="89"/>
        <v>0.97</v>
      </c>
      <c r="N493" s="356">
        <v>330</v>
      </c>
      <c r="O493" s="356">
        <v>330</v>
      </c>
      <c r="P493" s="356">
        <v>330</v>
      </c>
      <c r="Q493" s="356">
        <f>R493+S493+T493+U493</f>
        <v>358</v>
      </c>
      <c r="R493" s="356">
        <v>358</v>
      </c>
      <c r="S493" s="356">
        <v>0</v>
      </c>
      <c r="T493" s="356">
        <v>0</v>
      </c>
      <c r="U493" s="356">
        <f>K493-R493-S493-T493</f>
        <v>0</v>
      </c>
      <c r="V493" s="356">
        <v>0</v>
      </c>
      <c r="W493" s="356">
        <v>0</v>
      </c>
      <c r="X493" s="356">
        <v>0</v>
      </c>
      <c r="Y493" s="368">
        <v>0</v>
      </c>
      <c r="Z493" s="356">
        <v>0</v>
      </c>
      <c r="AA493" s="356">
        <v>0</v>
      </c>
      <c r="AB493" s="356">
        <v>0</v>
      </c>
      <c r="AC493" s="356">
        <v>0</v>
      </c>
      <c r="AD493" s="154"/>
      <c r="AF493" s="154"/>
      <c r="AG493" s="154"/>
      <c r="AH493" s="154"/>
      <c r="AI493" s="154"/>
    </row>
    <row r="494" spans="1:35" ht="12.75" x14ac:dyDescent="0.2">
      <c r="A494" s="174"/>
      <c r="B494" s="164"/>
      <c r="C494" s="164"/>
      <c r="D494" s="164"/>
      <c r="E494" s="832"/>
      <c r="F494" s="817" t="s">
        <v>111</v>
      </c>
      <c r="G494" s="823"/>
      <c r="H494" s="187"/>
      <c r="I494" s="186">
        <v>368</v>
      </c>
      <c r="J494" s="261">
        <v>0</v>
      </c>
      <c r="K494" s="368">
        <f>'F16'!K497</f>
        <v>358</v>
      </c>
      <c r="L494" s="356">
        <f>'[1]10.02.06'!E32</f>
        <v>0</v>
      </c>
      <c r="M494" s="356">
        <f t="shared" si="89"/>
        <v>0.97</v>
      </c>
      <c r="N494" s="356">
        <v>330</v>
      </c>
      <c r="O494" s="356">
        <v>330</v>
      </c>
      <c r="P494" s="356">
        <v>330</v>
      </c>
      <c r="Q494" s="356">
        <f>R494+S494+T494+U494</f>
        <v>358</v>
      </c>
      <c r="R494" s="356">
        <v>358</v>
      </c>
      <c r="S494" s="356">
        <v>0</v>
      </c>
      <c r="T494" s="356">
        <v>0</v>
      </c>
      <c r="U494" s="356">
        <f>K494-R494-S494-T494</f>
        <v>0</v>
      </c>
      <c r="V494" s="356">
        <v>0</v>
      </c>
      <c r="W494" s="356">
        <v>0</v>
      </c>
      <c r="X494" s="356">
        <v>0</v>
      </c>
      <c r="Y494" s="368">
        <v>0</v>
      </c>
      <c r="Z494" s="356">
        <v>0</v>
      </c>
      <c r="AA494" s="356">
        <v>0</v>
      </c>
      <c r="AB494" s="356">
        <v>0</v>
      </c>
      <c r="AC494" s="356">
        <v>0</v>
      </c>
      <c r="AD494" s="154"/>
      <c r="AF494" s="154"/>
      <c r="AG494" s="154"/>
      <c r="AH494" s="154"/>
      <c r="AI494" s="154"/>
    </row>
    <row r="495" spans="1:35" ht="12.75" hidden="1" x14ac:dyDescent="0.2">
      <c r="A495" s="174"/>
      <c r="B495" s="164"/>
      <c r="C495" s="164"/>
      <c r="D495" s="164"/>
      <c r="E495" s="169" t="s">
        <v>705</v>
      </c>
      <c r="F495" s="191" t="s">
        <v>110</v>
      </c>
      <c r="G495" s="820" t="s">
        <v>706</v>
      </c>
      <c r="H495" s="186"/>
      <c r="I495" s="186"/>
      <c r="J495" s="261"/>
      <c r="K495" s="368"/>
      <c r="L495" s="356"/>
      <c r="M495" s="356" t="e">
        <f t="shared" si="89"/>
        <v>#DIV/0!</v>
      </c>
      <c r="N495" s="356"/>
      <c r="O495" s="356"/>
      <c r="P495" s="356"/>
      <c r="Q495" s="356"/>
      <c r="R495" s="356"/>
      <c r="S495" s="356"/>
      <c r="T495" s="356"/>
      <c r="U495" s="356"/>
      <c r="V495" s="356"/>
      <c r="W495" s="356"/>
      <c r="X495" s="356"/>
      <c r="Y495" s="368"/>
      <c r="Z495" s="356"/>
      <c r="AA495" s="356"/>
      <c r="AB495" s="356"/>
      <c r="AC495" s="356"/>
      <c r="AD495" s="154"/>
      <c r="AF495" s="154"/>
      <c r="AG495" s="154"/>
      <c r="AH495" s="154"/>
      <c r="AI495" s="154"/>
    </row>
    <row r="496" spans="1:35" ht="12.75" hidden="1" x14ac:dyDescent="0.2">
      <c r="A496" s="205"/>
      <c r="B496" s="158"/>
      <c r="C496" s="158"/>
      <c r="D496" s="158"/>
      <c r="E496" s="230"/>
      <c r="F496" s="191" t="s">
        <v>111</v>
      </c>
      <c r="G496" s="193"/>
      <c r="H496" s="186"/>
      <c r="I496" s="186"/>
      <c r="J496" s="261"/>
      <c r="K496" s="368"/>
      <c r="L496" s="356"/>
      <c r="M496" s="356" t="e">
        <f t="shared" si="89"/>
        <v>#DIV/0!</v>
      </c>
      <c r="N496" s="356"/>
      <c r="O496" s="356"/>
      <c r="P496" s="356"/>
      <c r="Q496" s="356"/>
      <c r="R496" s="356"/>
      <c r="S496" s="356"/>
      <c r="T496" s="356"/>
      <c r="U496" s="356"/>
      <c r="V496" s="356"/>
      <c r="W496" s="356"/>
      <c r="X496" s="356"/>
      <c r="Y496" s="368"/>
      <c r="Z496" s="356"/>
      <c r="AA496" s="356"/>
      <c r="AB496" s="356"/>
      <c r="AC496" s="356"/>
      <c r="AD496" s="154"/>
      <c r="AF496" s="154"/>
      <c r="AG496" s="154"/>
      <c r="AH496" s="154"/>
      <c r="AI496" s="154"/>
    </row>
    <row r="497" spans="1:35" ht="12.75" x14ac:dyDescent="0.2">
      <c r="A497" s="703"/>
      <c r="B497" s="491"/>
      <c r="C497" s="491"/>
      <c r="D497" s="491"/>
      <c r="E497" s="499" t="s">
        <v>707</v>
      </c>
      <c r="F497" s="416" t="s">
        <v>110</v>
      </c>
      <c r="G497" s="493" t="s">
        <v>142</v>
      </c>
      <c r="H497" s="420">
        <f>H511</f>
        <v>0</v>
      </c>
      <c r="I497" s="420">
        <f>I511</f>
        <v>207</v>
      </c>
      <c r="J497" s="417">
        <f>J499+J501+J503+J505+J507+J509+J511</f>
        <v>825</v>
      </c>
      <c r="K497" s="419">
        <f>K511+K499+K501+K503+K505+K507+K509</f>
        <v>750</v>
      </c>
      <c r="L497" s="419">
        <f t="shared" ref="L497:AC497" si="90">L511+L499+L501+L503+L505+L507+L509</f>
        <v>663000</v>
      </c>
      <c r="M497" s="419">
        <f t="shared" si="90"/>
        <v>3.58</v>
      </c>
      <c r="N497" s="419">
        <f t="shared" si="90"/>
        <v>750</v>
      </c>
      <c r="O497" s="419">
        <f t="shared" si="90"/>
        <v>750</v>
      </c>
      <c r="P497" s="419">
        <f t="shared" si="90"/>
        <v>750</v>
      </c>
      <c r="Q497" s="419">
        <f t="shared" si="90"/>
        <v>750</v>
      </c>
      <c r="R497" s="535">
        <f t="shared" si="90"/>
        <v>208</v>
      </c>
      <c r="S497" s="535">
        <f t="shared" si="90"/>
        <v>200</v>
      </c>
      <c r="T497" s="535">
        <f t="shared" si="90"/>
        <v>200</v>
      </c>
      <c r="U497" s="535">
        <f t="shared" si="90"/>
        <v>142</v>
      </c>
      <c r="V497" s="535">
        <f t="shared" si="90"/>
        <v>0</v>
      </c>
      <c r="W497" s="535">
        <f t="shared" si="90"/>
        <v>0</v>
      </c>
      <c r="X497" s="535">
        <f t="shared" si="90"/>
        <v>0</v>
      </c>
      <c r="Y497" s="419">
        <f t="shared" si="90"/>
        <v>0</v>
      </c>
      <c r="Z497" s="366">
        <f t="shared" si="90"/>
        <v>0</v>
      </c>
      <c r="AA497" s="366">
        <f t="shared" si="90"/>
        <v>0</v>
      </c>
      <c r="AB497" s="366">
        <f t="shared" si="90"/>
        <v>0</v>
      </c>
      <c r="AC497" s="366">
        <f t="shared" si="90"/>
        <v>0</v>
      </c>
      <c r="AD497" s="154"/>
      <c r="AF497" s="154"/>
      <c r="AG497" s="154"/>
      <c r="AH497" s="154"/>
      <c r="AI497" s="154"/>
    </row>
    <row r="498" spans="1:35" ht="12.75" x14ac:dyDescent="0.2">
      <c r="A498" s="697"/>
      <c r="B498" s="461"/>
      <c r="C498" s="461"/>
      <c r="D498" s="461"/>
      <c r="E498" s="500"/>
      <c r="F498" s="416" t="s">
        <v>111</v>
      </c>
      <c r="G498" s="819"/>
      <c r="H498" s="420">
        <f>H512</f>
        <v>0</v>
      </c>
      <c r="I498" s="420">
        <f>I512</f>
        <v>207</v>
      </c>
      <c r="J498" s="417">
        <f>J500+J502+J504+J506+J508+J510+J512</f>
        <v>825</v>
      </c>
      <c r="K498" s="419">
        <f>K500+K502+K504+K506+K508+K510+K512</f>
        <v>750</v>
      </c>
      <c r="L498" s="419">
        <f t="shared" ref="L498:AC498" si="91">L500+L502+L504+L506+L508+L510+L512</f>
        <v>663000</v>
      </c>
      <c r="M498" s="419">
        <f t="shared" si="91"/>
        <v>3.58</v>
      </c>
      <c r="N498" s="419">
        <f t="shared" si="91"/>
        <v>750</v>
      </c>
      <c r="O498" s="419">
        <f t="shared" si="91"/>
        <v>750</v>
      </c>
      <c r="P498" s="419">
        <f t="shared" si="91"/>
        <v>750</v>
      </c>
      <c r="Q498" s="419">
        <f t="shared" si="91"/>
        <v>750</v>
      </c>
      <c r="R498" s="535">
        <f t="shared" si="91"/>
        <v>208</v>
      </c>
      <c r="S498" s="535">
        <f t="shared" si="91"/>
        <v>200</v>
      </c>
      <c r="T498" s="535">
        <f t="shared" si="91"/>
        <v>200</v>
      </c>
      <c r="U498" s="535">
        <f t="shared" si="91"/>
        <v>142</v>
      </c>
      <c r="V498" s="535">
        <f t="shared" si="91"/>
        <v>0</v>
      </c>
      <c r="W498" s="535">
        <f t="shared" si="91"/>
        <v>0</v>
      </c>
      <c r="X498" s="535">
        <f t="shared" si="91"/>
        <v>0</v>
      </c>
      <c r="Y498" s="419">
        <f t="shared" si="91"/>
        <v>0</v>
      </c>
      <c r="Z498" s="366">
        <f t="shared" si="91"/>
        <v>0</v>
      </c>
      <c r="AA498" s="366">
        <f t="shared" si="91"/>
        <v>0</v>
      </c>
      <c r="AB498" s="366">
        <f t="shared" si="91"/>
        <v>0</v>
      </c>
      <c r="AC498" s="366">
        <f t="shared" si="91"/>
        <v>0</v>
      </c>
      <c r="AD498" s="154"/>
      <c r="AF498" s="154"/>
      <c r="AG498" s="154"/>
      <c r="AH498" s="154"/>
      <c r="AI498" s="154"/>
    </row>
    <row r="499" spans="1:35" ht="25.5" customHeight="1" x14ac:dyDescent="0.2">
      <c r="A499" s="202"/>
      <c r="B499" s="203"/>
      <c r="C499" s="203"/>
      <c r="D499" s="203"/>
      <c r="E499" s="828" t="s">
        <v>708</v>
      </c>
      <c r="F499" s="815" t="s">
        <v>110</v>
      </c>
      <c r="G499" s="822" t="s">
        <v>709</v>
      </c>
      <c r="H499" s="187"/>
      <c r="I499" s="186"/>
      <c r="J499" s="261">
        <v>244</v>
      </c>
      <c r="K499" s="368">
        <f>'F16'!K502</f>
        <v>4</v>
      </c>
      <c r="L499" s="356">
        <v>4000</v>
      </c>
      <c r="M499" s="356"/>
      <c r="N499" s="356"/>
      <c r="O499" s="356"/>
      <c r="P499" s="356"/>
      <c r="Q499" s="356">
        <f t="shared" ref="Q499:Q512" si="92">R499+S499+T499+U499</f>
        <v>4</v>
      </c>
      <c r="R499" s="356">
        <v>4</v>
      </c>
      <c r="S499" s="356">
        <v>0</v>
      </c>
      <c r="T499" s="356">
        <v>0</v>
      </c>
      <c r="U499" s="356">
        <f t="shared" ref="U499:U512" si="93">K499-R499-S499-T499</f>
        <v>0</v>
      </c>
      <c r="V499" s="356">
        <v>0</v>
      </c>
      <c r="W499" s="356">
        <v>0</v>
      </c>
      <c r="X499" s="356">
        <v>0</v>
      </c>
      <c r="Y499" s="368">
        <v>0</v>
      </c>
      <c r="Z499" s="356">
        <v>0</v>
      </c>
      <c r="AA499" s="356">
        <v>0</v>
      </c>
      <c r="AB499" s="356">
        <v>0</v>
      </c>
      <c r="AC499" s="356">
        <f>Y499</f>
        <v>0</v>
      </c>
      <c r="AD499" s="154"/>
      <c r="AF499" s="154"/>
      <c r="AG499" s="154"/>
      <c r="AH499" s="154"/>
      <c r="AI499" s="154"/>
    </row>
    <row r="500" spans="1:35" ht="12.75" x14ac:dyDescent="0.2">
      <c r="A500" s="205"/>
      <c r="B500" s="158"/>
      <c r="C500" s="158"/>
      <c r="D500" s="158"/>
      <c r="E500" s="829"/>
      <c r="F500" s="815" t="s">
        <v>111</v>
      </c>
      <c r="G500" s="920"/>
      <c r="H500" s="187"/>
      <c r="I500" s="186"/>
      <c r="J500" s="261">
        <v>244</v>
      </c>
      <c r="K500" s="368">
        <f>'F16'!K503</f>
        <v>4</v>
      </c>
      <c r="L500" s="356">
        <v>4000</v>
      </c>
      <c r="M500" s="356"/>
      <c r="N500" s="356"/>
      <c r="O500" s="356"/>
      <c r="P500" s="356"/>
      <c r="Q500" s="356">
        <f t="shared" si="92"/>
        <v>4</v>
      </c>
      <c r="R500" s="356">
        <v>4</v>
      </c>
      <c r="S500" s="356">
        <v>0</v>
      </c>
      <c r="T500" s="356">
        <v>0</v>
      </c>
      <c r="U500" s="356">
        <f t="shared" si="93"/>
        <v>0</v>
      </c>
      <c r="V500" s="356">
        <v>0</v>
      </c>
      <c r="W500" s="356">
        <v>0</v>
      </c>
      <c r="X500" s="356">
        <v>0</v>
      </c>
      <c r="Y500" s="368">
        <v>0</v>
      </c>
      <c r="Z500" s="356">
        <v>0</v>
      </c>
      <c r="AA500" s="356">
        <v>0</v>
      </c>
      <c r="AB500" s="356">
        <v>0</v>
      </c>
      <c r="AC500" s="356">
        <f t="shared" ref="AC500:AC512" si="94">Y500</f>
        <v>0</v>
      </c>
      <c r="AD500" s="154"/>
      <c r="AF500" s="154"/>
      <c r="AG500" s="154"/>
      <c r="AH500" s="154"/>
      <c r="AI500" s="154"/>
    </row>
    <row r="501" spans="1:35" ht="25.5" customHeight="1" x14ac:dyDescent="0.2">
      <c r="A501" s="202"/>
      <c r="B501" s="203"/>
      <c r="C501" s="203"/>
      <c r="D501" s="203"/>
      <c r="E501" s="826" t="s">
        <v>710</v>
      </c>
      <c r="F501" s="815" t="s">
        <v>110</v>
      </c>
      <c r="G501" s="822" t="s">
        <v>711</v>
      </c>
      <c r="H501" s="187"/>
      <c r="I501" s="186"/>
      <c r="J501" s="261">
        <v>7</v>
      </c>
      <c r="K501" s="368">
        <f>'F16'!K504</f>
        <v>1</v>
      </c>
      <c r="L501" s="356">
        <v>1000</v>
      </c>
      <c r="M501" s="356"/>
      <c r="N501" s="356"/>
      <c r="O501" s="356"/>
      <c r="P501" s="356"/>
      <c r="Q501" s="356">
        <f t="shared" si="92"/>
        <v>1</v>
      </c>
      <c r="R501" s="356">
        <v>1</v>
      </c>
      <c r="S501" s="356">
        <v>0</v>
      </c>
      <c r="T501" s="356">
        <v>0</v>
      </c>
      <c r="U501" s="356">
        <f t="shared" si="93"/>
        <v>0</v>
      </c>
      <c r="V501" s="356">
        <v>0</v>
      </c>
      <c r="W501" s="356">
        <v>0</v>
      </c>
      <c r="X501" s="356">
        <v>0</v>
      </c>
      <c r="Y501" s="368">
        <v>0</v>
      </c>
      <c r="Z501" s="356">
        <v>0</v>
      </c>
      <c r="AA501" s="356">
        <v>0</v>
      </c>
      <c r="AB501" s="356">
        <v>0</v>
      </c>
      <c r="AC501" s="356">
        <f t="shared" si="94"/>
        <v>0</v>
      </c>
      <c r="AD501" s="154"/>
      <c r="AF501" s="154"/>
      <c r="AG501" s="154"/>
      <c r="AH501" s="154"/>
      <c r="AI501" s="154"/>
    </row>
    <row r="502" spans="1:35" ht="12.75" x14ac:dyDescent="0.2">
      <c r="A502" s="205"/>
      <c r="B502" s="158"/>
      <c r="C502" s="158"/>
      <c r="D502" s="158"/>
      <c r="E502" s="827"/>
      <c r="F502" s="815" t="s">
        <v>111</v>
      </c>
      <c r="G502" s="920"/>
      <c r="H502" s="187"/>
      <c r="I502" s="186"/>
      <c r="J502" s="261">
        <v>7</v>
      </c>
      <c r="K502" s="368">
        <f>'F16'!K505</f>
        <v>1</v>
      </c>
      <c r="L502" s="356">
        <v>1000</v>
      </c>
      <c r="M502" s="356"/>
      <c r="N502" s="356"/>
      <c r="O502" s="356"/>
      <c r="P502" s="356"/>
      <c r="Q502" s="356">
        <f t="shared" si="92"/>
        <v>1</v>
      </c>
      <c r="R502" s="356">
        <v>1</v>
      </c>
      <c r="S502" s="356">
        <v>0</v>
      </c>
      <c r="T502" s="356">
        <v>0</v>
      </c>
      <c r="U502" s="356">
        <f t="shared" si="93"/>
        <v>0</v>
      </c>
      <c r="V502" s="356">
        <v>0</v>
      </c>
      <c r="W502" s="356">
        <v>0</v>
      </c>
      <c r="X502" s="356">
        <v>0</v>
      </c>
      <c r="Y502" s="368">
        <v>0</v>
      </c>
      <c r="Z502" s="356">
        <v>0</v>
      </c>
      <c r="AA502" s="356">
        <v>0</v>
      </c>
      <c r="AB502" s="356">
        <v>0</v>
      </c>
      <c r="AC502" s="356">
        <f t="shared" si="94"/>
        <v>0</v>
      </c>
      <c r="AD502" s="154"/>
      <c r="AF502" s="154"/>
      <c r="AG502" s="154"/>
      <c r="AH502" s="154"/>
      <c r="AI502" s="154"/>
    </row>
    <row r="503" spans="1:35" ht="25.5" customHeight="1" x14ac:dyDescent="0.2">
      <c r="A503" s="202"/>
      <c r="B503" s="203"/>
      <c r="C503" s="203"/>
      <c r="D503" s="203"/>
      <c r="E503" s="828" t="s">
        <v>712</v>
      </c>
      <c r="F503" s="815" t="s">
        <v>110</v>
      </c>
      <c r="G503" s="822" t="s">
        <v>713</v>
      </c>
      <c r="H503" s="187"/>
      <c r="I503" s="186"/>
      <c r="J503" s="261">
        <v>70</v>
      </c>
      <c r="K503" s="368">
        <f>'F16'!K506</f>
        <v>1</v>
      </c>
      <c r="L503" s="356">
        <v>1000</v>
      </c>
      <c r="M503" s="356"/>
      <c r="N503" s="356"/>
      <c r="O503" s="356"/>
      <c r="P503" s="356"/>
      <c r="Q503" s="356">
        <f t="shared" si="92"/>
        <v>1</v>
      </c>
      <c r="R503" s="356">
        <v>1</v>
      </c>
      <c r="S503" s="356">
        <v>0</v>
      </c>
      <c r="T503" s="356">
        <v>0</v>
      </c>
      <c r="U503" s="356">
        <f t="shared" si="93"/>
        <v>0</v>
      </c>
      <c r="V503" s="356">
        <v>0</v>
      </c>
      <c r="W503" s="356">
        <v>0</v>
      </c>
      <c r="X503" s="356">
        <v>0</v>
      </c>
      <c r="Y503" s="368">
        <v>0</v>
      </c>
      <c r="Z503" s="356">
        <v>0</v>
      </c>
      <c r="AA503" s="356">
        <v>0</v>
      </c>
      <c r="AB503" s="356">
        <v>0</v>
      </c>
      <c r="AC503" s="356">
        <f t="shared" si="94"/>
        <v>0</v>
      </c>
      <c r="AD503" s="154"/>
      <c r="AF503" s="154"/>
      <c r="AG503" s="154"/>
      <c r="AH503" s="154"/>
      <c r="AI503" s="154"/>
    </row>
    <row r="504" spans="1:35" ht="15" customHeight="1" x14ac:dyDescent="0.2">
      <c r="A504" s="205"/>
      <c r="B504" s="158"/>
      <c r="C504" s="158"/>
      <c r="D504" s="158"/>
      <c r="E504" s="829"/>
      <c r="F504" s="815" t="s">
        <v>111</v>
      </c>
      <c r="G504" s="920"/>
      <c r="H504" s="187"/>
      <c r="I504" s="186"/>
      <c r="J504" s="261">
        <v>70</v>
      </c>
      <c r="K504" s="368">
        <f>'F16'!K507</f>
        <v>1</v>
      </c>
      <c r="L504" s="356">
        <v>1000</v>
      </c>
      <c r="M504" s="356"/>
      <c r="N504" s="356"/>
      <c r="O504" s="356"/>
      <c r="P504" s="356"/>
      <c r="Q504" s="356">
        <f t="shared" si="92"/>
        <v>1</v>
      </c>
      <c r="R504" s="356">
        <v>1</v>
      </c>
      <c r="S504" s="356">
        <v>0</v>
      </c>
      <c r="T504" s="356">
        <v>0</v>
      </c>
      <c r="U504" s="356">
        <f t="shared" si="93"/>
        <v>0</v>
      </c>
      <c r="V504" s="356">
        <v>0</v>
      </c>
      <c r="W504" s="356">
        <v>0</v>
      </c>
      <c r="X504" s="356">
        <v>0</v>
      </c>
      <c r="Y504" s="368">
        <v>0</v>
      </c>
      <c r="Z504" s="356">
        <v>0</v>
      </c>
      <c r="AA504" s="356">
        <v>0</v>
      </c>
      <c r="AB504" s="356">
        <v>0</v>
      </c>
      <c r="AC504" s="356">
        <f t="shared" si="94"/>
        <v>0</v>
      </c>
      <c r="AD504" s="154"/>
      <c r="AF504" s="154"/>
      <c r="AG504" s="154"/>
      <c r="AH504" s="154"/>
      <c r="AI504" s="154"/>
    </row>
    <row r="505" spans="1:35" ht="20.25" customHeight="1" x14ac:dyDescent="0.2">
      <c r="A505" s="202"/>
      <c r="B505" s="203"/>
      <c r="C505" s="203"/>
      <c r="D505" s="203"/>
      <c r="E505" s="824" t="s">
        <v>714</v>
      </c>
      <c r="F505" s="815" t="s">
        <v>110</v>
      </c>
      <c r="G505" s="822" t="s">
        <v>715</v>
      </c>
      <c r="H505" s="187"/>
      <c r="I505" s="186"/>
      <c r="J505" s="261">
        <v>2</v>
      </c>
      <c r="K505" s="368">
        <f>'F16'!K508</f>
        <v>1</v>
      </c>
      <c r="L505" s="356">
        <v>1000</v>
      </c>
      <c r="M505" s="356"/>
      <c r="N505" s="356"/>
      <c r="O505" s="356"/>
      <c r="P505" s="356"/>
      <c r="Q505" s="356">
        <f t="shared" si="92"/>
        <v>1</v>
      </c>
      <c r="R505" s="356">
        <v>1</v>
      </c>
      <c r="S505" s="356">
        <v>0</v>
      </c>
      <c r="T505" s="356">
        <v>0</v>
      </c>
      <c r="U505" s="356">
        <f t="shared" si="93"/>
        <v>0</v>
      </c>
      <c r="V505" s="356">
        <v>0</v>
      </c>
      <c r="W505" s="356">
        <v>0</v>
      </c>
      <c r="X505" s="356">
        <v>0</v>
      </c>
      <c r="Y505" s="368">
        <v>0</v>
      </c>
      <c r="Z505" s="356">
        <v>0</v>
      </c>
      <c r="AA505" s="356">
        <v>0</v>
      </c>
      <c r="AB505" s="356">
        <v>0</v>
      </c>
      <c r="AC505" s="356">
        <f t="shared" si="94"/>
        <v>0</v>
      </c>
      <c r="AD505" s="154"/>
      <c r="AF505" s="154"/>
      <c r="AG505" s="154"/>
      <c r="AH505" s="154"/>
      <c r="AI505" s="154"/>
    </row>
    <row r="506" spans="1:35" ht="19.5" customHeight="1" x14ac:dyDescent="0.2">
      <c r="A506" s="205"/>
      <c r="B506" s="158"/>
      <c r="C506" s="158"/>
      <c r="D506" s="158"/>
      <c r="E506" s="825"/>
      <c r="F506" s="815" t="s">
        <v>111</v>
      </c>
      <c r="G506" s="823"/>
      <c r="H506" s="187"/>
      <c r="I506" s="186"/>
      <c r="J506" s="261">
        <v>2</v>
      </c>
      <c r="K506" s="368">
        <f>'F16'!K509</f>
        <v>1</v>
      </c>
      <c r="L506" s="356">
        <v>1000</v>
      </c>
      <c r="M506" s="356"/>
      <c r="N506" s="356"/>
      <c r="O506" s="356"/>
      <c r="P506" s="356"/>
      <c r="Q506" s="356">
        <f t="shared" si="92"/>
        <v>1</v>
      </c>
      <c r="R506" s="356">
        <v>1</v>
      </c>
      <c r="S506" s="356">
        <v>0</v>
      </c>
      <c r="T506" s="356">
        <v>0</v>
      </c>
      <c r="U506" s="356">
        <f t="shared" si="93"/>
        <v>0</v>
      </c>
      <c r="V506" s="356">
        <v>0</v>
      </c>
      <c r="W506" s="356">
        <v>0</v>
      </c>
      <c r="X506" s="356">
        <v>0</v>
      </c>
      <c r="Y506" s="368">
        <v>0</v>
      </c>
      <c r="Z506" s="356">
        <v>0</v>
      </c>
      <c r="AA506" s="356">
        <v>0</v>
      </c>
      <c r="AB506" s="356">
        <v>0</v>
      </c>
      <c r="AC506" s="356">
        <f t="shared" si="94"/>
        <v>0</v>
      </c>
      <c r="AD506" s="154"/>
      <c r="AF506" s="154"/>
      <c r="AG506" s="154"/>
      <c r="AH506" s="154"/>
      <c r="AI506" s="154"/>
    </row>
    <row r="507" spans="1:35" ht="25.5" hidden="1" x14ac:dyDescent="0.2">
      <c r="A507" s="174"/>
      <c r="B507" s="164"/>
      <c r="C507" s="164"/>
      <c r="D507" s="164"/>
      <c r="E507" s="169" t="s">
        <v>716</v>
      </c>
      <c r="F507" s="816" t="s">
        <v>110</v>
      </c>
      <c r="G507" s="820" t="s">
        <v>717</v>
      </c>
      <c r="H507" s="186"/>
      <c r="I507" s="186"/>
      <c r="J507" s="261"/>
      <c r="K507" s="368">
        <v>0</v>
      </c>
      <c r="L507" s="356">
        <v>0</v>
      </c>
      <c r="M507" s="356"/>
      <c r="N507" s="356"/>
      <c r="O507" s="356"/>
      <c r="P507" s="356"/>
      <c r="Q507" s="356">
        <f t="shared" si="92"/>
        <v>0</v>
      </c>
      <c r="R507" s="356">
        <v>0</v>
      </c>
      <c r="S507" s="356">
        <v>0</v>
      </c>
      <c r="T507" s="356">
        <v>0</v>
      </c>
      <c r="U507" s="356">
        <f t="shared" si="93"/>
        <v>0</v>
      </c>
      <c r="V507" s="356">
        <v>0</v>
      </c>
      <c r="W507" s="356">
        <v>0</v>
      </c>
      <c r="X507" s="356">
        <v>0</v>
      </c>
      <c r="Y507" s="368">
        <v>0</v>
      </c>
      <c r="Z507" s="356">
        <v>0</v>
      </c>
      <c r="AA507" s="356">
        <v>0</v>
      </c>
      <c r="AB507" s="356">
        <v>0</v>
      </c>
      <c r="AC507" s="356">
        <f t="shared" si="94"/>
        <v>0</v>
      </c>
      <c r="AD507" s="154"/>
      <c r="AF507" s="154"/>
      <c r="AG507" s="154"/>
      <c r="AH507" s="154"/>
      <c r="AI507" s="154"/>
    </row>
    <row r="508" spans="1:35" ht="12.75" hidden="1" x14ac:dyDescent="0.2">
      <c r="A508" s="174"/>
      <c r="B508" s="164"/>
      <c r="C508" s="164"/>
      <c r="D508" s="164"/>
      <c r="E508" s="169"/>
      <c r="F508" s="191" t="s">
        <v>111</v>
      </c>
      <c r="G508" s="342"/>
      <c r="H508" s="186"/>
      <c r="I508" s="186"/>
      <c r="J508" s="261"/>
      <c r="K508" s="368">
        <v>0</v>
      </c>
      <c r="L508" s="356">
        <v>0</v>
      </c>
      <c r="M508" s="356"/>
      <c r="N508" s="356"/>
      <c r="O508" s="356"/>
      <c r="P508" s="356"/>
      <c r="Q508" s="356">
        <f t="shared" si="92"/>
        <v>0</v>
      </c>
      <c r="R508" s="356">
        <v>0</v>
      </c>
      <c r="S508" s="356">
        <v>0</v>
      </c>
      <c r="T508" s="356">
        <v>0</v>
      </c>
      <c r="U508" s="356">
        <f t="shared" si="93"/>
        <v>0</v>
      </c>
      <c r="V508" s="356">
        <v>0</v>
      </c>
      <c r="W508" s="356">
        <v>0</v>
      </c>
      <c r="X508" s="356">
        <v>0</v>
      </c>
      <c r="Y508" s="368">
        <v>0</v>
      </c>
      <c r="Z508" s="356">
        <v>0</v>
      </c>
      <c r="AA508" s="356">
        <v>0</v>
      </c>
      <c r="AB508" s="356">
        <v>0</v>
      </c>
      <c r="AC508" s="356">
        <f t="shared" si="94"/>
        <v>0</v>
      </c>
      <c r="AD508" s="154"/>
      <c r="AF508" s="154"/>
      <c r="AG508" s="154"/>
      <c r="AH508" s="154"/>
      <c r="AI508" s="154"/>
    </row>
    <row r="509" spans="1:35" ht="18" customHeight="1" x14ac:dyDescent="0.2">
      <c r="A509" s="202"/>
      <c r="B509" s="203"/>
      <c r="C509" s="203"/>
      <c r="D509" s="203"/>
      <c r="E509" s="824" t="s">
        <v>718</v>
      </c>
      <c r="F509" s="817" t="s">
        <v>110</v>
      </c>
      <c r="G509" s="822" t="s">
        <v>719</v>
      </c>
      <c r="H509" s="187"/>
      <c r="I509" s="186"/>
      <c r="J509" s="261">
        <v>12</v>
      </c>
      <c r="K509" s="368">
        <f>'F16'!K512</f>
        <v>1</v>
      </c>
      <c r="L509" s="356">
        <v>1000</v>
      </c>
      <c r="M509" s="356"/>
      <c r="N509" s="356"/>
      <c r="O509" s="356"/>
      <c r="P509" s="356"/>
      <c r="Q509" s="356">
        <f t="shared" si="92"/>
        <v>1</v>
      </c>
      <c r="R509" s="356">
        <v>1</v>
      </c>
      <c r="S509" s="356">
        <v>0</v>
      </c>
      <c r="T509" s="356">
        <v>0</v>
      </c>
      <c r="U509" s="356">
        <f t="shared" si="93"/>
        <v>0</v>
      </c>
      <c r="V509" s="356">
        <v>0</v>
      </c>
      <c r="W509" s="356">
        <v>0</v>
      </c>
      <c r="X509" s="356">
        <v>0</v>
      </c>
      <c r="Y509" s="368">
        <v>0</v>
      </c>
      <c r="Z509" s="356">
        <v>0</v>
      </c>
      <c r="AA509" s="356">
        <v>0</v>
      </c>
      <c r="AB509" s="356">
        <v>0</v>
      </c>
      <c r="AC509" s="356">
        <f t="shared" si="94"/>
        <v>0</v>
      </c>
      <c r="AD509" s="154"/>
      <c r="AF509" s="154"/>
      <c r="AG509" s="154"/>
      <c r="AH509" s="154"/>
      <c r="AI509" s="154"/>
    </row>
    <row r="510" spans="1:35" ht="12.75" x14ac:dyDescent="0.2">
      <c r="A510" s="205"/>
      <c r="B510" s="158"/>
      <c r="C510" s="158"/>
      <c r="D510" s="158"/>
      <c r="E510" s="825"/>
      <c r="F510" s="817" t="s">
        <v>111</v>
      </c>
      <c r="G510" s="920"/>
      <c r="H510" s="187"/>
      <c r="I510" s="186"/>
      <c r="J510" s="261">
        <v>12</v>
      </c>
      <c r="K510" s="368">
        <f>'F16'!K513</f>
        <v>1</v>
      </c>
      <c r="L510" s="356">
        <v>1000</v>
      </c>
      <c r="M510" s="356"/>
      <c r="N510" s="356"/>
      <c r="O510" s="356"/>
      <c r="P510" s="356"/>
      <c r="Q510" s="356">
        <f t="shared" si="92"/>
        <v>1</v>
      </c>
      <c r="R510" s="356">
        <v>1</v>
      </c>
      <c r="S510" s="356">
        <v>0</v>
      </c>
      <c r="T510" s="356">
        <v>0</v>
      </c>
      <c r="U510" s="356">
        <f t="shared" si="93"/>
        <v>0</v>
      </c>
      <c r="V510" s="356">
        <v>0</v>
      </c>
      <c r="W510" s="356">
        <v>0</v>
      </c>
      <c r="X510" s="356">
        <v>0</v>
      </c>
      <c r="Y510" s="368">
        <v>0</v>
      </c>
      <c r="Z510" s="356">
        <v>0</v>
      </c>
      <c r="AA510" s="356">
        <v>0</v>
      </c>
      <c r="AB510" s="356">
        <v>0</v>
      </c>
      <c r="AC510" s="356">
        <f t="shared" si="94"/>
        <v>0</v>
      </c>
      <c r="AD510" s="154"/>
      <c r="AF510" s="154"/>
      <c r="AG510" s="154"/>
      <c r="AH510" s="154"/>
      <c r="AI510" s="154"/>
    </row>
    <row r="511" spans="1:35" ht="19.5" customHeight="1" x14ac:dyDescent="0.2">
      <c r="A511" s="223"/>
      <c r="B511" s="203"/>
      <c r="C511" s="203"/>
      <c r="D511" s="203"/>
      <c r="E511" s="830" t="s">
        <v>720</v>
      </c>
      <c r="F511" s="817" t="s">
        <v>110</v>
      </c>
      <c r="G511" s="822" t="s">
        <v>143</v>
      </c>
      <c r="H511" s="187"/>
      <c r="I511" s="186">
        <v>207</v>
      </c>
      <c r="J511" s="261">
        <v>490</v>
      </c>
      <c r="K511" s="368">
        <f>'F16'!K514</f>
        <v>742</v>
      </c>
      <c r="L511" s="356">
        <f>'[1]10.03.07'!C32</f>
        <v>655000</v>
      </c>
      <c r="M511" s="356">
        <f t="shared" si="89"/>
        <v>3.58</v>
      </c>
      <c r="N511" s="356">
        <v>750</v>
      </c>
      <c r="O511" s="356">
        <v>750</v>
      </c>
      <c r="P511" s="356">
        <v>750</v>
      </c>
      <c r="Q511" s="356">
        <f t="shared" si="92"/>
        <v>742</v>
      </c>
      <c r="R511" s="356">
        <v>200</v>
      </c>
      <c r="S511" s="356">
        <v>200</v>
      </c>
      <c r="T511" s="356">
        <v>200</v>
      </c>
      <c r="U511" s="356">
        <f t="shared" si="93"/>
        <v>142</v>
      </c>
      <c r="V511" s="356">
        <v>0</v>
      </c>
      <c r="W511" s="356">
        <v>0</v>
      </c>
      <c r="X511" s="356">
        <v>0</v>
      </c>
      <c r="Y511" s="368">
        <v>0</v>
      </c>
      <c r="Z511" s="356">
        <v>0</v>
      </c>
      <c r="AA511" s="356">
        <v>0</v>
      </c>
      <c r="AB511" s="356">
        <v>0</v>
      </c>
      <c r="AC511" s="356">
        <f t="shared" si="94"/>
        <v>0</v>
      </c>
      <c r="AD511" s="154"/>
      <c r="AF511" s="154"/>
      <c r="AG511" s="154"/>
      <c r="AH511" s="154"/>
      <c r="AI511" s="154"/>
    </row>
    <row r="512" spans="1:35" ht="12" customHeight="1" x14ac:dyDescent="0.2">
      <c r="A512" s="176"/>
      <c r="B512" s="164"/>
      <c r="C512" s="164"/>
      <c r="D512" s="164"/>
      <c r="E512" s="831"/>
      <c r="F512" s="817" t="s">
        <v>111</v>
      </c>
      <c r="G512" s="823"/>
      <c r="H512" s="187"/>
      <c r="I512" s="186">
        <v>207</v>
      </c>
      <c r="J512" s="261">
        <v>490</v>
      </c>
      <c r="K512" s="368">
        <f>'F16'!K515</f>
        <v>742</v>
      </c>
      <c r="L512" s="356">
        <f>'[1]10.03.07'!E32</f>
        <v>655000</v>
      </c>
      <c r="M512" s="356">
        <f t="shared" si="89"/>
        <v>3.58</v>
      </c>
      <c r="N512" s="356">
        <v>750</v>
      </c>
      <c r="O512" s="356">
        <v>750</v>
      </c>
      <c r="P512" s="356">
        <v>750</v>
      </c>
      <c r="Q512" s="356">
        <f t="shared" si="92"/>
        <v>742</v>
      </c>
      <c r="R512" s="356">
        <v>200</v>
      </c>
      <c r="S512" s="356">
        <v>200</v>
      </c>
      <c r="T512" s="356">
        <v>200</v>
      </c>
      <c r="U512" s="356">
        <f t="shared" si="93"/>
        <v>142</v>
      </c>
      <c r="V512" s="356">
        <v>0</v>
      </c>
      <c r="W512" s="356">
        <v>0</v>
      </c>
      <c r="X512" s="356">
        <v>0</v>
      </c>
      <c r="Y512" s="368">
        <v>0</v>
      </c>
      <c r="Z512" s="356">
        <v>0</v>
      </c>
      <c r="AA512" s="356">
        <v>0</v>
      </c>
      <c r="AB512" s="356">
        <v>0</v>
      </c>
      <c r="AC512" s="356">
        <f t="shared" si="94"/>
        <v>0</v>
      </c>
      <c r="AD512" s="154"/>
      <c r="AF512" s="154"/>
      <c r="AG512" s="154"/>
      <c r="AH512" s="154"/>
      <c r="AI512" s="154"/>
    </row>
    <row r="513" spans="1:35" ht="25.5" hidden="1" x14ac:dyDescent="0.2">
      <c r="A513" s="176"/>
      <c r="B513" s="164"/>
      <c r="C513" s="164"/>
      <c r="D513" s="164"/>
      <c r="E513" s="169" t="s">
        <v>721</v>
      </c>
      <c r="F513" s="191" t="s">
        <v>110</v>
      </c>
      <c r="G513" s="820" t="s">
        <v>722</v>
      </c>
      <c r="H513" s="186"/>
      <c r="I513" s="186"/>
      <c r="J513" s="261"/>
      <c r="K513" s="368"/>
      <c r="L513" s="356"/>
      <c r="M513" s="356" t="e">
        <f t="shared" si="89"/>
        <v>#DIV/0!</v>
      </c>
      <c r="N513" s="356"/>
      <c r="O513" s="356"/>
      <c r="P513" s="356"/>
      <c r="Q513" s="356"/>
      <c r="R513" s="356"/>
      <c r="S513" s="356"/>
      <c r="T513" s="356"/>
      <c r="U513" s="356"/>
      <c r="V513" s="356"/>
      <c r="W513" s="356"/>
      <c r="X513" s="356"/>
      <c r="Y513" s="368"/>
      <c r="Z513" s="356"/>
      <c r="AA513" s="356"/>
      <c r="AB513" s="356"/>
      <c r="AC513" s="356"/>
      <c r="AD513" s="154"/>
    </row>
    <row r="514" spans="1:35" ht="12.75" hidden="1" x14ac:dyDescent="0.2">
      <c r="A514" s="226"/>
      <c r="B514" s="158"/>
      <c r="C514" s="158"/>
      <c r="D514" s="158"/>
      <c r="E514" s="230"/>
      <c r="F514" s="191" t="s">
        <v>111</v>
      </c>
      <c r="G514" s="193"/>
      <c r="H514" s="186"/>
      <c r="I514" s="186"/>
      <c r="J514" s="261"/>
      <c r="K514" s="368"/>
      <c r="L514" s="356"/>
      <c r="M514" s="356" t="e">
        <f t="shared" si="89"/>
        <v>#DIV/0!</v>
      </c>
      <c r="N514" s="356"/>
      <c r="O514" s="356"/>
      <c r="P514" s="356"/>
      <c r="Q514" s="356"/>
      <c r="R514" s="356"/>
      <c r="S514" s="356"/>
      <c r="T514" s="356"/>
      <c r="U514" s="356"/>
      <c r="V514" s="356"/>
      <c r="W514" s="356"/>
      <c r="X514" s="356"/>
      <c r="Y514" s="368"/>
      <c r="Z514" s="356"/>
      <c r="AA514" s="356"/>
      <c r="AB514" s="356"/>
      <c r="AC514" s="356"/>
      <c r="AD514" s="154"/>
    </row>
    <row r="515" spans="1:35" ht="12.75" x14ac:dyDescent="0.2">
      <c r="A515" s="484"/>
      <c r="B515" s="486"/>
      <c r="C515" s="486"/>
      <c r="D515" s="486"/>
      <c r="E515" s="916" t="s">
        <v>292</v>
      </c>
      <c r="F515" s="687" t="s">
        <v>110</v>
      </c>
      <c r="G515" s="851" t="s">
        <v>144</v>
      </c>
      <c r="H515" s="420">
        <f>H517+H539+H541+H547+H553+H555+H557+H559+H561+H563</f>
        <v>0</v>
      </c>
      <c r="I515" s="420">
        <f t="shared" ref="I515:AC516" si="95">I517+I539+I541+I547+I553+I555+I557+I559+I561+I563</f>
        <v>8533</v>
      </c>
      <c r="J515" s="417">
        <f t="shared" si="95"/>
        <v>5641</v>
      </c>
      <c r="K515" s="418">
        <f t="shared" si="95"/>
        <v>16325</v>
      </c>
      <c r="L515" s="418">
        <f t="shared" si="95"/>
        <v>17392426</v>
      </c>
      <c r="M515" s="418">
        <f t="shared" si="95"/>
        <v>58.889999999999993</v>
      </c>
      <c r="N515" s="418">
        <f t="shared" si="95"/>
        <v>75477</v>
      </c>
      <c r="O515" s="418">
        <f t="shared" si="95"/>
        <v>52005</v>
      </c>
      <c r="P515" s="418">
        <f t="shared" si="95"/>
        <v>48004</v>
      </c>
      <c r="Q515" s="418">
        <f>R515+S515+T515+U515</f>
        <v>16325</v>
      </c>
      <c r="R515" s="479">
        <f>R517+R539+R541+R547+R555+R557+R559+R561+R563</f>
        <v>7022</v>
      </c>
      <c r="S515" s="479">
        <f>S517+S539+S541+S547+S555+S557+S559+S561+S563</f>
        <v>3834</v>
      </c>
      <c r="T515" s="479">
        <f>T517+T539+T541+T547+T555+T557+T559+T561+T563</f>
        <v>3734</v>
      </c>
      <c r="U515" s="479">
        <f>U517+U539+U541+U547+U555+U557+U559+U561+U563</f>
        <v>1735</v>
      </c>
      <c r="V515" s="479">
        <f t="shared" si="95"/>
        <v>981</v>
      </c>
      <c r="W515" s="479">
        <f t="shared" si="95"/>
        <v>717</v>
      </c>
      <c r="X515" s="479">
        <f t="shared" si="95"/>
        <v>1698</v>
      </c>
      <c r="Y515" s="418">
        <f t="shared" si="95"/>
        <v>0</v>
      </c>
      <c r="Z515" s="366">
        <f t="shared" si="95"/>
        <v>0</v>
      </c>
      <c r="AA515" s="366">
        <f t="shared" si="95"/>
        <v>0</v>
      </c>
      <c r="AB515" s="366">
        <f t="shared" si="95"/>
        <v>0</v>
      </c>
      <c r="AC515" s="366">
        <f t="shared" si="95"/>
        <v>0</v>
      </c>
      <c r="AD515" s="154"/>
      <c r="AE515" s="784">
        <f>K515*10%</f>
        <v>1632.5</v>
      </c>
      <c r="AF515" s="164" t="s">
        <v>945</v>
      </c>
    </row>
    <row r="516" spans="1:35" ht="12.75" x14ac:dyDescent="0.2">
      <c r="A516" s="488"/>
      <c r="B516" s="490"/>
      <c r="C516" s="490"/>
      <c r="D516" s="490"/>
      <c r="E516" s="917"/>
      <c r="F516" s="687" t="s">
        <v>111</v>
      </c>
      <c r="G516" s="851"/>
      <c r="H516" s="420">
        <f>H518+H540+H542+H548+H554+H556+H558+H560+H562+H564</f>
        <v>0</v>
      </c>
      <c r="I516" s="420">
        <f t="shared" si="95"/>
        <v>8533</v>
      </c>
      <c r="J516" s="417">
        <f t="shared" si="95"/>
        <v>5641</v>
      </c>
      <c r="K516" s="418">
        <f t="shared" si="95"/>
        <v>16325</v>
      </c>
      <c r="L516" s="418" t="e">
        <f t="shared" si="95"/>
        <v>#REF!</v>
      </c>
      <c r="M516" s="418">
        <f t="shared" si="95"/>
        <v>58.889999999999993</v>
      </c>
      <c r="N516" s="418">
        <f t="shared" si="95"/>
        <v>30004</v>
      </c>
      <c r="O516" s="418">
        <f t="shared" si="95"/>
        <v>40004</v>
      </c>
      <c r="P516" s="418">
        <f t="shared" si="95"/>
        <v>48004</v>
      </c>
      <c r="Q516" s="418">
        <f>R516+S516+T516+U516</f>
        <v>16325</v>
      </c>
      <c r="R516" s="479">
        <f t="shared" si="95"/>
        <v>4780</v>
      </c>
      <c r="S516" s="479">
        <f t="shared" si="95"/>
        <v>4347</v>
      </c>
      <c r="T516" s="479">
        <f t="shared" si="95"/>
        <v>4784</v>
      </c>
      <c r="U516" s="479">
        <f t="shared" si="95"/>
        <v>2414</v>
      </c>
      <c r="V516" s="479">
        <f t="shared" si="95"/>
        <v>983</v>
      </c>
      <c r="W516" s="479">
        <f t="shared" si="95"/>
        <v>715</v>
      </c>
      <c r="X516" s="479">
        <f t="shared" si="95"/>
        <v>1698</v>
      </c>
      <c r="Y516" s="418">
        <f t="shared" si="95"/>
        <v>0</v>
      </c>
      <c r="Z516" s="366">
        <f t="shared" si="95"/>
        <v>0</v>
      </c>
      <c r="AA516" s="366">
        <f t="shared" si="95"/>
        <v>0</v>
      </c>
      <c r="AB516" s="366">
        <f t="shared" si="95"/>
        <v>0</v>
      </c>
      <c r="AC516" s="366">
        <f t="shared" si="95"/>
        <v>0</v>
      </c>
      <c r="AD516" s="154"/>
    </row>
    <row r="517" spans="1:35" s="234" customFormat="1" ht="19.5" customHeight="1" x14ac:dyDescent="0.2">
      <c r="A517" s="503"/>
      <c r="B517" s="485"/>
      <c r="C517" s="485"/>
      <c r="D517" s="485"/>
      <c r="E517" s="916" t="s">
        <v>293</v>
      </c>
      <c r="F517" s="687" t="s">
        <v>110</v>
      </c>
      <c r="G517" s="851" t="s">
        <v>145</v>
      </c>
      <c r="H517" s="420">
        <f>H519+H521+H523+H525+H527+H529+H531+H533+H535+H537</f>
        <v>0</v>
      </c>
      <c r="I517" s="420">
        <f t="shared" ref="I517:AC518" si="96">I519+I521+I523+I525+I527+I529+I531+I533+I535+I537</f>
        <v>4146</v>
      </c>
      <c r="J517" s="417">
        <f t="shared" si="96"/>
        <v>3881</v>
      </c>
      <c r="K517" s="418">
        <f t="shared" si="96"/>
        <v>9517</v>
      </c>
      <c r="L517" s="418">
        <f t="shared" si="96"/>
        <v>11482910</v>
      </c>
      <c r="M517" s="418">
        <f t="shared" si="96"/>
        <v>12.760000000000002</v>
      </c>
      <c r="N517" s="418">
        <f t="shared" si="96"/>
        <v>68664</v>
      </c>
      <c r="O517" s="418">
        <f t="shared" si="96"/>
        <v>46192</v>
      </c>
      <c r="P517" s="418">
        <f t="shared" si="96"/>
        <v>42191</v>
      </c>
      <c r="Q517" s="418">
        <f t="shared" ref="Q517:V517" si="97">Q519+Q521+Q523+Q525+Q527+Q529+Q533+Q537</f>
        <v>9517</v>
      </c>
      <c r="R517" s="479">
        <f t="shared" si="97"/>
        <v>4873</v>
      </c>
      <c r="S517" s="479">
        <f t="shared" si="97"/>
        <v>2138</v>
      </c>
      <c r="T517" s="479">
        <f t="shared" si="97"/>
        <v>1953</v>
      </c>
      <c r="U517" s="479">
        <f t="shared" si="97"/>
        <v>553</v>
      </c>
      <c r="V517" s="479">
        <f t="shared" si="97"/>
        <v>621</v>
      </c>
      <c r="W517" s="479">
        <f t="shared" si="96"/>
        <v>345</v>
      </c>
      <c r="X517" s="479">
        <f t="shared" si="96"/>
        <v>966</v>
      </c>
      <c r="Y517" s="418">
        <f t="shared" si="96"/>
        <v>288</v>
      </c>
      <c r="Z517" s="366">
        <f t="shared" si="96"/>
        <v>0</v>
      </c>
      <c r="AA517" s="366">
        <f t="shared" si="96"/>
        <v>0</v>
      </c>
      <c r="AB517" s="366">
        <f t="shared" si="96"/>
        <v>0</v>
      </c>
      <c r="AC517" s="366">
        <f t="shared" si="96"/>
        <v>288</v>
      </c>
      <c r="AD517" s="644"/>
      <c r="AF517" s="237"/>
      <c r="AG517" s="237"/>
      <c r="AH517" s="237"/>
      <c r="AI517" s="237"/>
    </row>
    <row r="518" spans="1:35" s="651" customFormat="1" ht="27" customHeight="1" x14ac:dyDescent="0.25">
      <c r="A518" s="704"/>
      <c r="B518" s="705"/>
      <c r="C518" s="705"/>
      <c r="D518" s="705"/>
      <c r="E518" s="917"/>
      <c r="F518" s="688" t="s">
        <v>111</v>
      </c>
      <c r="G518" s="851"/>
      <c r="H518" s="706">
        <f>H520+H522+H524+H526+H528+H530+H532+H534+H536+H538</f>
        <v>0</v>
      </c>
      <c r="I518" s="706">
        <f t="shared" si="96"/>
        <v>4146</v>
      </c>
      <c r="J518" s="707">
        <f t="shared" si="96"/>
        <v>3881</v>
      </c>
      <c r="K518" s="708">
        <f t="shared" si="96"/>
        <v>9517</v>
      </c>
      <c r="L518" s="708">
        <f t="shared" si="96"/>
        <v>11482910</v>
      </c>
      <c r="M518" s="708">
        <f t="shared" si="96"/>
        <v>12.760000000000002</v>
      </c>
      <c r="N518" s="708">
        <f t="shared" si="96"/>
        <v>24191</v>
      </c>
      <c r="O518" s="708">
        <f t="shared" si="96"/>
        <v>34191</v>
      </c>
      <c r="P518" s="708">
        <f t="shared" si="96"/>
        <v>42191</v>
      </c>
      <c r="Q518" s="708">
        <f>Q520+Q522+Q524+Q526+Q528+Q530+Q534+Q538</f>
        <v>9517</v>
      </c>
      <c r="R518" s="709">
        <f>R520+R522+R524+R526+R528+R530+R534+R538</f>
        <v>2801</v>
      </c>
      <c r="S518" s="709">
        <f>S520+S522+S524+S526+S528+S530+S534+S538</f>
        <v>2571</v>
      </c>
      <c r="T518" s="709">
        <f>T520+T522+T524+T526+T528+T530+T534+T538</f>
        <v>2943</v>
      </c>
      <c r="U518" s="709">
        <f>U520+U522+U524+U526+U528+U530+U534+U538</f>
        <v>1202</v>
      </c>
      <c r="V518" s="709">
        <f t="shared" si="96"/>
        <v>621</v>
      </c>
      <c r="W518" s="709">
        <f t="shared" si="96"/>
        <v>345</v>
      </c>
      <c r="X518" s="709">
        <f t="shared" si="96"/>
        <v>966</v>
      </c>
      <c r="Y518" s="708">
        <f t="shared" si="96"/>
        <v>288</v>
      </c>
      <c r="Z518" s="649">
        <f t="shared" si="96"/>
        <v>0</v>
      </c>
      <c r="AA518" s="649">
        <f t="shared" si="96"/>
        <v>0</v>
      </c>
      <c r="AB518" s="649">
        <f t="shared" si="96"/>
        <v>0</v>
      </c>
      <c r="AC518" s="649">
        <f t="shared" si="96"/>
        <v>288</v>
      </c>
      <c r="AD518" s="650"/>
      <c r="AF518" s="652"/>
      <c r="AG518" s="652"/>
      <c r="AH518" s="652"/>
      <c r="AI518" s="652"/>
    </row>
    <row r="519" spans="1:35" s="651" customFormat="1" ht="19.5" customHeight="1" x14ac:dyDescent="0.2">
      <c r="A519" s="653"/>
      <c r="B519" s="654"/>
      <c r="C519" s="654"/>
      <c r="D519" s="654"/>
      <c r="E519" s="912" t="s">
        <v>146</v>
      </c>
      <c r="F519" s="407" t="s">
        <v>110</v>
      </c>
      <c r="G519" s="914" t="s">
        <v>147</v>
      </c>
      <c r="H519" s="655"/>
      <c r="I519" s="655">
        <v>90</v>
      </c>
      <c r="J519" s="656">
        <v>123</v>
      </c>
      <c r="K519" s="657">
        <f>'F16'!K522</f>
        <v>162</v>
      </c>
      <c r="L519" s="658">
        <f>'[1]20.01.01'!C43</f>
        <v>83775</v>
      </c>
      <c r="M519" s="658">
        <f t="shared" si="89"/>
        <v>1.8</v>
      </c>
      <c r="N519" s="658">
        <v>322</v>
      </c>
      <c r="O519" s="658">
        <v>322</v>
      </c>
      <c r="P519" s="658">
        <v>322</v>
      </c>
      <c r="Q519" s="658">
        <f>R519+S519+T519+U519</f>
        <v>162</v>
      </c>
      <c r="R519" s="659">
        <v>40</v>
      </c>
      <c r="S519" s="659">
        <v>40</v>
      </c>
      <c r="T519" s="659">
        <v>35</v>
      </c>
      <c r="U519" s="356">
        <f t="shared" ref="U519:U540" si="98">K519-R519-S519-T519</f>
        <v>47</v>
      </c>
      <c r="V519" s="659">
        <v>4</v>
      </c>
      <c r="W519" s="659">
        <f>X519-V519</f>
        <v>6</v>
      </c>
      <c r="X519" s="659">
        <v>10</v>
      </c>
      <c r="Y519" s="660">
        <v>0</v>
      </c>
      <c r="Z519" s="658">
        <v>0</v>
      </c>
      <c r="AA519" s="658">
        <v>0</v>
      </c>
      <c r="AB519" s="658">
        <v>0</v>
      </c>
      <c r="AC519" s="659">
        <f>Y519</f>
        <v>0</v>
      </c>
      <c r="AD519" s="650"/>
      <c r="AF519" s="652"/>
      <c r="AG519" s="652"/>
      <c r="AH519" s="652"/>
      <c r="AI519" s="652"/>
    </row>
    <row r="520" spans="1:35" s="651" customFormat="1" ht="21.75" customHeight="1" x14ac:dyDescent="0.2">
      <c r="A520" s="647"/>
      <c r="B520" s="648"/>
      <c r="C520" s="648"/>
      <c r="D520" s="648"/>
      <c r="E520" s="913"/>
      <c r="F520" s="407" t="s">
        <v>111</v>
      </c>
      <c r="G520" s="914"/>
      <c r="H520" s="655"/>
      <c r="I520" s="655">
        <v>90</v>
      </c>
      <c r="J520" s="656">
        <v>123</v>
      </c>
      <c r="K520" s="657">
        <f>'F16'!K523</f>
        <v>162</v>
      </c>
      <c r="L520" s="658">
        <f>'[1]20.01.01'!E43</f>
        <v>83775</v>
      </c>
      <c r="M520" s="658">
        <f t="shared" si="89"/>
        <v>1.8</v>
      </c>
      <c r="N520" s="658">
        <v>322</v>
      </c>
      <c r="O520" s="658">
        <v>322</v>
      </c>
      <c r="P520" s="658">
        <v>322</v>
      </c>
      <c r="Q520" s="658">
        <f t="shared" ref="Q520:Q540" si="99">R520+S520+T520+U520</f>
        <v>162</v>
      </c>
      <c r="R520" s="659">
        <v>40</v>
      </c>
      <c r="S520" s="659">
        <v>40</v>
      </c>
      <c r="T520" s="659">
        <v>35</v>
      </c>
      <c r="U520" s="356">
        <f t="shared" ref="U520" si="100">K520-R520-S520-T520</f>
        <v>47</v>
      </c>
      <c r="V520" s="659">
        <v>4</v>
      </c>
      <c r="W520" s="659">
        <f>X520-V520</f>
        <v>6</v>
      </c>
      <c r="X520" s="659">
        <v>10</v>
      </c>
      <c r="Y520" s="660">
        <v>0</v>
      </c>
      <c r="Z520" s="658">
        <v>0</v>
      </c>
      <c r="AA520" s="658">
        <v>0</v>
      </c>
      <c r="AB520" s="658">
        <v>0</v>
      </c>
      <c r="AC520" s="659">
        <f t="shared" ref="AC520:AC540" si="101">Y520</f>
        <v>0</v>
      </c>
      <c r="AD520" s="650"/>
      <c r="AF520" s="652"/>
      <c r="AG520" s="652"/>
      <c r="AH520" s="652"/>
      <c r="AI520" s="652"/>
    </row>
    <row r="521" spans="1:35" s="234" customFormat="1" ht="12" customHeight="1" x14ac:dyDescent="0.2">
      <c r="A521" s="233"/>
      <c r="B521" s="227"/>
      <c r="C521" s="227"/>
      <c r="D521" s="227"/>
      <c r="E521" s="912" t="s">
        <v>294</v>
      </c>
      <c r="F521" s="207" t="s">
        <v>110</v>
      </c>
      <c r="G521" s="914" t="s">
        <v>148</v>
      </c>
      <c r="H521" s="186"/>
      <c r="I521" s="186">
        <v>34</v>
      </c>
      <c r="J521" s="261">
        <v>31</v>
      </c>
      <c r="K521" s="368">
        <f>'F16'!K524</f>
        <v>25</v>
      </c>
      <c r="L521" s="356">
        <f>'[1]20.01.02'!C32</f>
        <v>20000</v>
      </c>
      <c r="M521" s="356">
        <f t="shared" si="89"/>
        <v>0.74</v>
      </c>
      <c r="N521" s="356">
        <v>71</v>
      </c>
      <c r="O521" s="356">
        <v>71</v>
      </c>
      <c r="P521" s="356">
        <v>71</v>
      </c>
      <c r="Q521" s="356">
        <f t="shared" si="99"/>
        <v>25</v>
      </c>
      <c r="R521" s="661">
        <v>8</v>
      </c>
      <c r="S521" s="661">
        <v>8</v>
      </c>
      <c r="T521" s="661">
        <v>4</v>
      </c>
      <c r="U521" s="356">
        <f t="shared" si="98"/>
        <v>5</v>
      </c>
      <c r="V521" s="661">
        <v>1</v>
      </c>
      <c r="W521" s="661">
        <f t="shared" ref="W521:W540" si="102">X521-V521</f>
        <v>1</v>
      </c>
      <c r="X521" s="661">
        <v>2</v>
      </c>
      <c r="Y521" s="368">
        <v>0</v>
      </c>
      <c r="Z521" s="356">
        <v>0</v>
      </c>
      <c r="AA521" s="356">
        <v>0</v>
      </c>
      <c r="AB521" s="356">
        <v>0</v>
      </c>
      <c r="AC521" s="661">
        <f t="shared" si="101"/>
        <v>0</v>
      </c>
      <c r="AD521" s="644"/>
      <c r="AF521" s="237"/>
      <c r="AG521" s="237"/>
      <c r="AH521" s="237"/>
      <c r="AI521" s="237"/>
    </row>
    <row r="522" spans="1:35" s="234" customFormat="1" x14ac:dyDescent="0.2">
      <c r="A522" s="235"/>
      <c r="B522" s="228"/>
      <c r="C522" s="228"/>
      <c r="D522" s="228"/>
      <c r="E522" s="913"/>
      <c r="F522" s="207" t="s">
        <v>111</v>
      </c>
      <c r="G522" s="914"/>
      <c r="H522" s="186"/>
      <c r="I522" s="186">
        <v>34</v>
      </c>
      <c r="J522" s="261">
        <v>31</v>
      </c>
      <c r="K522" s="368">
        <f>'F16'!K525</f>
        <v>25</v>
      </c>
      <c r="L522" s="356">
        <f>'[1]20.01.02'!E32</f>
        <v>20000</v>
      </c>
      <c r="M522" s="356">
        <f t="shared" si="89"/>
        <v>0.74</v>
      </c>
      <c r="N522" s="356">
        <v>71</v>
      </c>
      <c r="O522" s="356">
        <v>71</v>
      </c>
      <c r="P522" s="356">
        <v>71</v>
      </c>
      <c r="Q522" s="356">
        <f t="shared" si="99"/>
        <v>25</v>
      </c>
      <c r="R522" s="661">
        <v>8</v>
      </c>
      <c r="S522" s="661">
        <v>8</v>
      </c>
      <c r="T522" s="661">
        <v>4</v>
      </c>
      <c r="U522" s="356">
        <f t="shared" ref="U522" si="103">K522-R522-S522-T522</f>
        <v>5</v>
      </c>
      <c r="V522" s="661">
        <v>1</v>
      </c>
      <c r="W522" s="661">
        <f t="shared" si="102"/>
        <v>1</v>
      </c>
      <c r="X522" s="661">
        <v>2</v>
      </c>
      <c r="Y522" s="368">
        <v>0</v>
      </c>
      <c r="Z522" s="356">
        <v>0</v>
      </c>
      <c r="AA522" s="356">
        <v>0</v>
      </c>
      <c r="AB522" s="356">
        <v>0</v>
      </c>
      <c r="AC522" s="661">
        <f t="shared" si="101"/>
        <v>0</v>
      </c>
      <c r="AD522" s="644"/>
      <c r="AF522" s="237"/>
      <c r="AG522" s="237"/>
      <c r="AH522" s="237"/>
      <c r="AI522" s="237"/>
    </row>
    <row r="523" spans="1:35" s="234" customFormat="1" x14ac:dyDescent="0.2">
      <c r="A523" s="233"/>
      <c r="B523" s="227"/>
      <c r="C523" s="227"/>
      <c r="D523" s="227"/>
      <c r="E523" s="912" t="s">
        <v>295</v>
      </c>
      <c r="F523" s="207" t="s">
        <v>110</v>
      </c>
      <c r="G523" s="914" t="s">
        <v>149</v>
      </c>
      <c r="H523" s="186"/>
      <c r="I523" s="186">
        <v>989</v>
      </c>
      <c r="J523" s="261">
        <v>650</v>
      </c>
      <c r="K523" s="368">
        <f>'F16'!K526</f>
        <v>1669</v>
      </c>
      <c r="L523" s="356">
        <f>'[1]20.01.03'!C58</f>
        <v>700000</v>
      </c>
      <c r="M523" s="356">
        <f t="shared" si="89"/>
        <v>1.69</v>
      </c>
      <c r="N523" s="356">
        <v>797</v>
      </c>
      <c r="O523" s="356">
        <v>797</v>
      </c>
      <c r="P523" s="356">
        <v>797</v>
      </c>
      <c r="Q523" s="356">
        <f t="shared" si="99"/>
        <v>1669</v>
      </c>
      <c r="R523" s="661">
        <v>600</v>
      </c>
      <c r="S523" s="661">
        <v>500</v>
      </c>
      <c r="T523" s="661">
        <v>400</v>
      </c>
      <c r="U523" s="356">
        <f t="shared" si="98"/>
        <v>169</v>
      </c>
      <c r="V523" s="661">
        <v>40</v>
      </c>
      <c r="W523" s="661">
        <f t="shared" si="102"/>
        <v>130</v>
      </c>
      <c r="X523" s="661">
        <v>170</v>
      </c>
      <c r="Y523" s="368">
        <f>150+350</f>
        <v>500</v>
      </c>
      <c r="Z523" s="356">
        <v>0</v>
      </c>
      <c r="AA523" s="356">
        <v>0</v>
      </c>
      <c r="AB523" s="356">
        <v>0</v>
      </c>
      <c r="AC523" s="661">
        <f t="shared" si="101"/>
        <v>500</v>
      </c>
      <c r="AD523" s="644"/>
      <c r="AF523" s="237"/>
      <c r="AG523" s="237"/>
      <c r="AH523" s="237"/>
      <c r="AI523" s="237"/>
    </row>
    <row r="524" spans="1:35" s="234" customFormat="1" x14ac:dyDescent="0.2">
      <c r="A524" s="235"/>
      <c r="B524" s="228"/>
      <c r="C524" s="228"/>
      <c r="D524" s="228"/>
      <c r="E524" s="913"/>
      <c r="F524" s="207" t="s">
        <v>111</v>
      </c>
      <c r="G524" s="914"/>
      <c r="H524" s="186"/>
      <c r="I524" s="186">
        <v>989</v>
      </c>
      <c r="J524" s="261">
        <v>650</v>
      </c>
      <c r="K524" s="368">
        <f>'F16'!K527</f>
        <v>1669</v>
      </c>
      <c r="L524" s="356">
        <f>'[1]20.01.03'!E58</f>
        <v>700000</v>
      </c>
      <c r="M524" s="356">
        <f t="shared" si="89"/>
        <v>1.69</v>
      </c>
      <c r="N524" s="356">
        <v>797</v>
      </c>
      <c r="O524" s="356">
        <v>797</v>
      </c>
      <c r="P524" s="356">
        <v>797</v>
      </c>
      <c r="Q524" s="356">
        <f t="shared" si="99"/>
        <v>1669</v>
      </c>
      <c r="R524" s="661">
        <v>600</v>
      </c>
      <c r="S524" s="661">
        <v>500</v>
      </c>
      <c r="T524" s="661">
        <v>400</v>
      </c>
      <c r="U524" s="356">
        <f t="shared" si="98"/>
        <v>169</v>
      </c>
      <c r="V524" s="661">
        <v>40</v>
      </c>
      <c r="W524" s="661">
        <f t="shared" si="102"/>
        <v>130</v>
      </c>
      <c r="X524" s="661">
        <v>170</v>
      </c>
      <c r="Y524" s="368">
        <f>150+350</f>
        <v>500</v>
      </c>
      <c r="Z524" s="356">
        <v>0</v>
      </c>
      <c r="AA524" s="356">
        <v>0</v>
      </c>
      <c r="AB524" s="356">
        <v>0</v>
      </c>
      <c r="AC524" s="661">
        <f t="shared" si="101"/>
        <v>500</v>
      </c>
      <c r="AD524" s="644"/>
      <c r="AF524" s="237"/>
      <c r="AG524" s="237"/>
      <c r="AH524" s="237"/>
      <c r="AI524" s="237"/>
    </row>
    <row r="525" spans="1:35" s="234" customFormat="1" x14ac:dyDescent="0.2">
      <c r="A525" s="233"/>
      <c r="B525" s="227"/>
      <c r="C525" s="227"/>
      <c r="D525" s="227"/>
      <c r="E525" s="912" t="s">
        <v>296</v>
      </c>
      <c r="F525" s="207" t="s">
        <v>110</v>
      </c>
      <c r="G525" s="914" t="s">
        <v>150</v>
      </c>
      <c r="H525" s="186"/>
      <c r="I525" s="186">
        <v>31</v>
      </c>
      <c r="J525" s="261">
        <v>45</v>
      </c>
      <c r="K525" s="368">
        <f>'F16'!K528</f>
        <v>78</v>
      </c>
      <c r="L525" s="356">
        <f>'[1]20.01.04'!C35</f>
        <v>55000</v>
      </c>
      <c r="M525" s="356">
        <f t="shared" si="89"/>
        <v>2.52</v>
      </c>
      <c r="N525" s="356">
        <v>54</v>
      </c>
      <c r="O525" s="356">
        <v>54</v>
      </c>
      <c r="P525" s="356">
        <v>54</v>
      </c>
      <c r="Q525" s="356">
        <f t="shared" si="99"/>
        <v>78</v>
      </c>
      <c r="R525" s="661">
        <v>40</v>
      </c>
      <c r="S525" s="661">
        <v>20</v>
      </c>
      <c r="T525" s="661">
        <v>10</v>
      </c>
      <c r="U525" s="356">
        <f t="shared" si="98"/>
        <v>8</v>
      </c>
      <c r="V525" s="661">
        <v>5</v>
      </c>
      <c r="W525" s="661">
        <f t="shared" si="102"/>
        <v>3</v>
      </c>
      <c r="X525" s="661">
        <v>8</v>
      </c>
      <c r="Y525" s="368">
        <v>60</v>
      </c>
      <c r="Z525" s="356">
        <v>0</v>
      </c>
      <c r="AA525" s="356">
        <v>0</v>
      </c>
      <c r="AB525" s="356">
        <v>0</v>
      </c>
      <c r="AC525" s="661">
        <f t="shared" si="101"/>
        <v>60</v>
      </c>
      <c r="AD525" s="644"/>
      <c r="AF525" s="237"/>
      <c r="AG525" s="237"/>
      <c r="AH525" s="237"/>
      <c r="AI525" s="237"/>
    </row>
    <row r="526" spans="1:35" s="234" customFormat="1" x14ac:dyDescent="0.2">
      <c r="A526" s="235"/>
      <c r="B526" s="228"/>
      <c r="C526" s="228"/>
      <c r="D526" s="228"/>
      <c r="E526" s="913"/>
      <c r="F526" s="207" t="s">
        <v>111</v>
      </c>
      <c r="G526" s="914"/>
      <c r="H526" s="186"/>
      <c r="I526" s="186">
        <v>31</v>
      </c>
      <c r="J526" s="261">
        <v>45</v>
      </c>
      <c r="K526" s="368">
        <f>'F16'!K529</f>
        <v>78</v>
      </c>
      <c r="L526" s="356">
        <f>'[1]20.01.04'!E35</f>
        <v>55000</v>
      </c>
      <c r="M526" s="356">
        <f t="shared" si="89"/>
        <v>2.52</v>
      </c>
      <c r="N526" s="356">
        <v>54</v>
      </c>
      <c r="O526" s="356">
        <v>54</v>
      </c>
      <c r="P526" s="356">
        <v>54</v>
      </c>
      <c r="Q526" s="356">
        <f t="shared" si="99"/>
        <v>78</v>
      </c>
      <c r="R526" s="661">
        <v>40</v>
      </c>
      <c r="S526" s="661">
        <v>20</v>
      </c>
      <c r="T526" s="661">
        <v>10</v>
      </c>
      <c r="U526" s="356">
        <f t="shared" ref="U526" si="104">K526-R526-S526-T526</f>
        <v>8</v>
      </c>
      <c r="V526" s="661">
        <v>5</v>
      </c>
      <c r="W526" s="661">
        <f t="shared" si="102"/>
        <v>3</v>
      </c>
      <c r="X526" s="661">
        <v>8</v>
      </c>
      <c r="Y526" s="662">
        <v>60</v>
      </c>
      <c r="Z526" s="356">
        <v>0</v>
      </c>
      <c r="AA526" s="356">
        <v>0</v>
      </c>
      <c r="AB526" s="356">
        <v>0</v>
      </c>
      <c r="AC526" s="661">
        <f t="shared" si="101"/>
        <v>60</v>
      </c>
      <c r="AD526" s="644"/>
      <c r="AF526" s="237"/>
      <c r="AG526" s="237"/>
      <c r="AH526" s="237"/>
      <c r="AI526" s="237"/>
    </row>
    <row r="527" spans="1:35" s="234" customFormat="1" x14ac:dyDescent="0.2">
      <c r="A527" s="233"/>
      <c r="B527" s="227"/>
      <c r="C527" s="227"/>
      <c r="D527" s="227"/>
      <c r="E527" s="912" t="s">
        <v>297</v>
      </c>
      <c r="F527" s="207" t="s">
        <v>110</v>
      </c>
      <c r="G527" s="914" t="s">
        <v>151</v>
      </c>
      <c r="H527" s="186"/>
      <c r="I527" s="186">
        <v>43</v>
      </c>
      <c r="J527" s="261">
        <v>29</v>
      </c>
      <c r="K527" s="368">
        <f>'F16'!K530</f>
        <v>90</v>
      </c>
      <c r="L527" s="356">
        <f>'[1]20.01.05'!E34</f>
        <v>76120</v>
      </c>
      <c r="M527" s="356">
        <f t="shared" si="89"/>
        <v>2.09</v>
      </c>
      <c r="N527" s="356">
        <v>43</v>
      </c>
      <c r="O527" s="356">
        <v>43</v>
      </c>
      <c r="P527" s="356">
        <v>43</v>
      </c>
      <c r="Q527" s="356">
        <f t="shared" si="99"/>
        <v>90</v>
      </c>
      <c r="R527" s="661">
        <v>80</v>
      </c>
      <c r="S527" s="661">
        <v>0</v>
      </c>
      <c r="T527" s="661">
        <v>10</v>
      </c>
      <c r="U527" s="356">
        <f t="shared" si="98"/>
        <v>0</v>
      </c>
      <c r="V527" s="661">
        <v>3</v>
      </c>
      <c r="W527" s="661">
        <f t="shared" si="102"/>
        <v>0</v>
      </c>
      <c r="X527" s="661">
        <v>3</v>
      </c>
      <c r="Y527" s="662">
        <v>0</v>
      </c>
      <c r="Z527" s="356">
        <v>0</v>
      </c>
      <c r="AA527" s="356">
        <v>0</v>
      </c>
      <c r="AB527" s="356">
        <v>0</v>
      </c>
      <c r="AC527" s="661">
        <f t="shared" si="101"/>
        <v>0</v>
      </c>
      <c r="AD527" s="644"/>
      <c r="AF527" s="237"/>
      <c r="AG527" s="237"/>
      <c r="AH527" s="237"/>
      <c r="AI527" s="237"/>
    </row>
    <row r="528" spans="1:35" s="651" customFormat="1" ht="23.25" customHeight="1" x14ac:dyDescent="0.2">
      <c r="A528" s="647"/>
      <c r="B528" s="648"/>
      <c r="C528" s="648"/>
      <c r="D528" s="648"/>
      <c r="E528" s="913"/>
      <c r="F528" s="407" t="s">
        <v>111</v>
      </c>
      <c r="G528" s="914"/>
      <c r="H528" s="655"/>
      <c r="I528" s="655">
        <v>43</v>
      </c>
      <c r="J528" s="656">
        <v>29</v>
      </c>
      <c r="K528" s="657">
        <f>'F16'!K531</f>
        <v>90</v>
      </c>
      <c r="L528" s="658">
        <f>'[1]20.01.05'!C34</f>
        <v>76120</v>
      </c>
      <c r="M528" s="658">
        <f t="shared" si="89"/>
        <v>2.09</v>
      </c>
      <c r="N528" s="658">
        <v>43</v>
      </c>
      <c r="O528" s="658">
        <v>43</v>
      </c>
      <c r="P528" s="658">
        <v>43</v>
      </c>
      <c r="Q528" s="658">
        <f t="shared" si="99"/>
        <v>90</v>
      </c>
      <c r="R528" s="659">
        <v>25</v>
      </c>
      <c r="S528" s="659">
        <v>25</v>
      </c>
      <c r="T528" s="659">
        <v>25</v>
      </c>
      <c r="U528" s="356">
        <f t="shared" si="98"/>
        <v>15</v>
      </c>
      <c r="V528" s="659">
        <v>3</v>
      </c>
      <c r="W528" s="659">
        <f t="shared" si="102"/>
        <v>0</v>
      </c>
      <c r="X528" s="659">
        <v>3</v>
      </c>
      <c r="Y528" s="660">
        <v>0</v>
      </c>
      <c r="Z528" s="658">
        <v>0</v>
      </c>
      <c r="AA528" s="658">
        <v>0</v>
      </c>
      <c r="AB528" s="658">
        <v>0</v>
      </c>
      <c r="AC528" s="659">
        <f t="shared" si="101"/>
        <v>0</v>
      </c>
      <c r="AD528" s="650"/>
      <c r="AF528" s="652"/>
      <c r="AG528" s="652"/>
      <c r="AH528" s="652"/>
      <c r="AI528" s="652"/>
    </row>
    <row r="529" spans="1:35" s="234" customFormat="1" x14ac:dyDescent="0.2">
      <c r="A529" s="233"/>
      <c r="B529" s="227"/>
      <c r="C529" s="227"/>
      <c r="D529" s="227"/>
      <c r="E529" s="912" t="s">
        <v>152</v>
      </c>
      <c r="F529" s="207" t="s">
        <v>110</v>
      </c>
      <c r="G529" s="914" t="s">
        <v>153</v>
      </c>
      <c r="H529" s="186"/>
      <c r="I529" s="186">
        <v>468</v>
      </c>
      <c r="J529" s="261">
        <v>183</v>
      </c>
      <c r="K529" s="368">
        <f>'F16'!K532</f>
        <v>297</v>
      </c>
      <c r="L529" s="356">
        <f>'[1]20.01.06'!E56</f>
        <v>304700</v>
      </c>
      <c r="M529" s="356">
        <f t="shared" si="89"/>
        <v>0.63</v>
      </c>
      <c r="N529" s="356">
        <v>345</v>
      </c>
      <c r="O529" s="356">
        <v>345</v>
      </c>
      <c r="P529" s="356">
        <v>345</v>
      </c>
      <c r="Q529" s="356">
        <f t="shared" si="99"/>
        <v>297</v>
      </c>
      <c r="R529" s="661">
        <v>80</v>
      </c>
      <c r="S529" s="661">
        <v>70</v>
      </c>
      <c r="T529" s="661">
        <v>70</v>
      </c>
      <c r="U529" s="356">
        <f t="shared" si="98"/>
        <v>77</v>
      </c>
      <c r="V529" s="661">
        <v>15</v>
      </c>
      <c r="W529" s="661">
        <f t="shared" si="102"/>
        <v>15</v>
      </c>
      <c r="X529" s="661">
        <v>30</v>
      </c>
      <c r="Y529" s="662">
        <v>40</v>
      </c>
      <c r="Z529" s="356">
        <v>0</v>
      </c>
      <c r="AA529" s="356">
        <v>0</v>
      </c>
      <c r="AB529" s="356">
        <v>0</v>
      </c>
      <c r="AC529" s="661">
        <f t="shared" si="101"/>
        <v>40</v>
      </c>
      <c r="AD529" s="644"/>
      <c r="AF529" s="237"/>
      <c r="AG529" s="237"/>
      <c r="AH529" s="237"/>
      <c r="AI529" s="237"/>
    </row>
    <row r="530" spans="1:35" s="234" customFormat="1" x14ac:dyDescent="0.2">
      <c r="A530" s="235"/>
      <c r="B530" s="228"/>
      <c r="C530" s="228"/>
      <c r="D530" s="228"/>
      <c r="E530" s="913"/>
      <c r="F530" s="207" t="s">
        <v>111</v>
      </c>
      <c r="G530" s="914"/>
      <c r="H530" s="186"/>
      <c r="I530" s="186">
        <v>468</v>
      </c>
      <c r="J530" s="261">
        <v>183</v>
      </c>
      <c r="K530" s="368">
        <f>'F16'!K533</f>
        <v>297</v>
      </c>
      <c r="L530" s="356">
        <f>'[1]20.01.06'!C56</f>
        <v>304700</v>
      </c>
      <c r="M530" s="356">
        <f t="shared" si="89"/>
        <v>0.63</v>
      </c>
      <c r="N530" s="356">
        <v>345</v>
      </c>
      <c r="O530" s="356">
        <v>345</v>
      </c>
      <c r="P530" s="356">
        <v>345</v>
      </c>
      <c r="Q530" s="356">
        <f t="shared" si="99"/>
        <v>297</v>
      </c>
      <c r="R530" s="661">
        <v>80</v>
      </c>
      <c r="S530" s="661">
        <v>70</v>
      </c>
      <c r="T530" s="661">
        <v>70</v>
      </c>
      <c r="U530" s="356">
        <f t="shared" ref="U530" si="105">K530-R530-S530-T530</f>
        <v>77</v>
      </c>
      <c r="V530" s="661">
        <v>15</v>
      </c>
      <c r="W530" s="661">
        <f t="shared" si="102"/>
        <v>15</v>
      </c>
      <c r="X530" s="661">
        <v>30</v>
      </c>
      <c r="Y530" s="662">
        <v>40</v>
      </c>
      <c r="Z530" s="356">
        <v>0</v>
      </c>
      <c r="AA530" s="356">
        <v>0</v>
      </c>
      <c r="AB530" s="356">
        <v>0</v>
      </c>
      <c r="AC530" s="661">
        <f t="shared" si="101"/>
        <v>40</v>
      </c>
      <c r="AD530" s="644"/>
      <c r="AF530" s="237"/>
      <c r="AG530" s="237"/>
      <c r="AH530" s="237"/>
      <c r="AI530" s="237"/>
    </row>
    <row r="531" spans="1:35" s="234" customFormat="1" hidden="1" x14ac:dyDescent="0.2">
      <c r="A531" s="233"/>
      <c r="B531" s="227"/>
      <c r="C531" s="227"/>
      <c r="D531" s="227"/>
      <c r="E531" s="912" t="s">
        <v>154</v>
      </c>
      <c r="F531" s="207" t="s">
        <v>110</v>
      </c>
      <c r="G531" s="914" t="s">
        <v>155</v>
      </c>
      <c r="H531" s="186"/>
      <c r="I531" s="186">
        <v>0</v>
      </c>
      <c r="J531" s="261">
        <v>0</v>
      </c>
      <c r="K531" s="368">
        <f>'[1]2022'!E99</f>
        <v>0</v>
      </c>
      <c r="L531" s="356">
        <v>0</v>
      </c>
      <c r="M531" s="356"/>
      <c r="N531" s="356">
        <v>0</v>
      </c>
      <c r="O531" s="356">
        <v>0</v>
      </c>
      <c r="P531" s="356">
        <v>0</v>
      </c>
      <c r="Q531" s="356">
        <f t="shared" si="99"/>
        <v>0</v>
      </c>
      <c r="R531" s="661"/>
      <c r="S531" s="661"/>
      <c r="T531" s="661"/>
      <c r="U531" s="356">
        <f t="shared" si="98"/>
        <v>0</v>
      </c>
      <c r="V531" s="661"/>
      <c r="W531" s="661">
        <f t="shared" si="102"/>
        <v>0</v>
      </c>
      <c r="X531" s="661"/>
      <c r="Y531" s="662"/>
      <c r="Z531" s="356">
        <v>0</v>
      </c>
      <c r="AA531" s="356">
        <v>0</v>
      </c>
      <c r="AB531" s="356">
        <v>0</v>
      </c>
      <c r="AC531" s="661">
        <f t="shared" si="101"/>
        <v>0</v>
      </c>
      <c r="AD531" s="644"/>
      <c r="AF531" s="237"/>
      <c r="AG531" s="237"/>
      <c r="AH531" s="237"/>
      <c r="AI531" s="237"/>
    </row>
    <row r="532" spans="1:35" s="234" customFormat="1" hidden="1" x14ac:dyDescent="0.2">
      <c r="A532" s="235"/>
      <c r="B532" s="228"/>
      <c r="C532" s="228"/>
      <c r="D532" s="228"/>
      <c r="E532" s="913"/>
      <c r="F532" s="207" t="s">
        <v>111</v>
      </c>
      <c r="G532" s="914"/>
      <c r="H532" s="186"/>
      <c r="I532" s="186">
        <v>0</v>
      </c>
      <c r="J532" s="261">
        <v>0</v>
      </c>
      <c r="K532" s="368">
        <f>'[1]2022'!E100</f>
        <v>0</v>
      </c>
      <c r="L532" s="356">
        <v>0</v>
      </c>
      <c r="M532" s="356"/>
      <c r="N532" s="356">
        <v>0</v>
      </c>
      <c r="O532" s="356">
        <v>0</v>
      </c>
      <c r="P532" s="356">
        <v>0</v>
      </c>
      <c r="Q532" s="356">
        <f t="shared" si="99"/>
        <v>0</v>
      </c>
      <c r="R532" s="661"/>
      <c r="S532" s="661"/>
      <c r="T532" s="661"/>
      <c r="U532" s="356">
        <f t="shared" si="98"/>
        <v>0</v>
      </c>
      <c r="V532" s="661"/>
      <c r="W532" s="661">
        <f t="shared" si="102"/>
        <v>0</v>
      </c>
      <c r="X532" s="661"/>
      <c r="Y532" s="662"/>
      <c r="Z532" s="356">
        <v>0</v>
      </c>
      <c r="AA532" s="356">
        <v>0</v>
      </c>
      <c r="AB532" s="356">
        <v>0</v>
      </c>
      <c r="AC532" s="661">
        <f t="shared" si="101"/>
        <v>0</v>
      </c>
      <c r="AD532" s="644"/>
      <c r="AF532" s="237"/>
      <c r="AG532" s="237"/>
      <c r="AH532" s="237"/>
      <c r="AI532" s="237"/>
    </row>
    <row r="533" spans="1:35" s="234" customFormat="1" x14ac:dyDescent="0.2">
      <c r="A533" s="233"/>
      <c r="B533" s="227"/>
      <c r="C533" s="227"/>
      <c r="D533" s="227"/>
      <c r="E533" s="921" t="s">
        <v>298</v>
      </c>
      <c r="F533" s="207" t="s">
        <v>110</v>
      </c>
      <c r="G533" s="914" t="s">
        <v>156</v>
      </c>
      <c r="H533" s="186"/>
      <c r="I533" s="186">
        <v>222</v>
      </c>
      <c r="J533" s="261">
        <v>20</v>
      </c>
      <c r="K533" s="368">
        <f>'F16'!K536</f>
        <v>29</v>
      </c>
      <c r="L533" s="356">
        <f>'[1]20.01.08'!E38</f>
        <v>25000</v>
      </c>
      <c r="M533" s="356">
        <f t="shared" si="89"/>
        <v>0.13</v>
      </c>
      <c r="N533" s="356">
        <v>87</v>
      </c>
      <c r="O533" s="356">
        <v>87</v>
      </c>
      <c r="P533" s="356">
        <v>87</v>
      </c>
      <c r="Q533" s="356">
        <f t="shared" si="99"/>
        <v>29</v>
      </c>
      <c r="R533" s="661">
        <v>25</v>
      </c>
      <c r="S533" s="661">
        <v>0</v>
      </c>
      <c r="T533" s="661">
        <v>4</v>
      </c>
      <c r="U533" s="356">
        <f t="shared" si="98"/>
        <v>0</v>
      </c>
      <c r="V533" s="661">
        <v>3</v>
      </c>
      <c r="W533" s="661">
        <f t="shared" si="102"/>
        <v>0</v>
      </c>
      <c r="X533" s="661">
        <v>3</v>
      </c>
      <c r="Y533" s="662">
        <v>0</v>
      </c>
      <c r="Z533" s="356">
        <v>0</v>
      </c>
      <c r="AA533" s="356">
        <v>0</v>
      </c>
      <c r="AB533" s="356">
        <v>0</v>
      </c>
      <c r="AC533" s="661">
        <f t="shared" si="101"/>
        <v>0</v>
      </c>
      <c r="AD533" s="644"/>
      <c r="AF533" s="237"/>
      <c r="AG533" s="237"/>
      <c r="AH533" s="237"/>
      <c r="AI533" s="237"/>
    </row>
    <row r="534" spans="1:35" s="234" customFormat="1" x14ac:dyDescent="0.2">
      <c r="A534" s="235"/>
      <c r="B534" s="228"/>
      <c r="C534" s="228"/>
      <c r="D534" s="228"/>
      <c r="E534" s="922"/>
      <c r="F534" s="207" t="s">
        <v>111</v>
      </c>
      <c r="G534" s="914"/>
      <c r="H534" s="186"/>
      <c r="I534" s="186">
        <v>222</v>
      </c>
      <c r="J534" s="261">
        <v>20</v>
      </c>
      <c r="K534" s="368">
        <f>'F16'!K537</f>
        <v>29</v>
      </c>
      <c r="L534" s="356">
        <f>'[1]20.01.08'!C38</f>
        <v>25000</v>
      </c>
      <c r="M534" s="356">
        <f t="shared" si="89"/>
        <v>0.13</v>
      </c>
      <c r="N534" s="356">
        <v>87</v>
      </c>
      <c r="O534" s="356">
        <v>87</v>
      </c>
      <c r="P534" s="356">
        <v>87</v>
      </c>
      <c r="Q534" s="356">
        <f t="shared" si="99"/>
        <v>29</v>
      </c>
      <c r="R534" s="661">
        <v>8</v>
      </c>
      <c r="S534" s="661">
        <v>8</v>
      </c>
      <c r="T534" s="661">
        <v>8</v>
      </c>
      <c r="U534" s="356">
        <f t="shared" si="98"/>
        <v>5</v>
      </c>
      <c r="V534" s="661">
        <v>3</v>
      </c>
      <c r="W534" s="661">
        <f t="shared" si="102"/>
        <v>0</v>
      </c>
      <c r="X534" s="661">
        <v>3</v>
      </c>
      <c r="Y534" s="662">
        <v>0</v>
      </c>
      <c r="Z534" s="356">
        <v>0</v>
      </c>
      <c r="AA534" s="356">
        <v>0</v>
      </c>
      <c r="AB534" s="356">
        <v>0</v>
      </c>
      <c r="AC534" s="661">
        <f t="shared" si="101"/>
        <v>0</v>
      </c>
      <c r="AD534" s="644"/>
      <c r="AF534" s="237"/>
      <c r="AG534" s="237"/>
      <c r="AH534" s="237"/>
      <c r="AI534" s="237"/>
    </row>
    <row r="535" spans="1:35" s="234" customFormat="1" hidden="1" x14ac:dyDescent="0.2">
      <c r="A535" s="233"/>
      <c r="B535" s="227"/>
      <c r="C535" s="227"/>
      <c r="D535" s="227"/>
      <c r="E535" s="912" t="s">
        <v>299</v>
      </c>
      <c r="F535" s="207" t="s">
        <v>110</v>
      </c>
      <c r="G535" s="914" t="s">
        <v>157</v>
      </c>
      <c r="H535" s="186"/>
      <c r="I535" s="186">
        <v>0</v>
      </c>
      <c r="J535" s="261">
        <v>0</v>
      </c>
      <c r="K535" s="368">
        <f>'[1]2022'!E103</f>
        <v>0</v>
      </c>
      <c r="L535" s="356"/>
      <c r="M535" s="356"/>
      <c r="N535" s="356">
        <v>0</v>
      </c>
      <c r="O535" s="356">
        <v>0</v>
      </c>
      <c r="P535" s="356">
        <v>0</v>
      </c>
      <c r="Q535" s="356">
        <f t="shared" si="99"/>
        <v>0</v>
      </c>
      <c r="R535" s="661"/>
      <c r="S535" s="661"/>
      <c r="T535" s="661"/>
      <c r="U535" s="356">
        <f t="shared" si="98"/>
        <v>0</v>
      </c>
      <c r="V535" s="661"/>
      <c r="W535" s="661">
        <f t="shared" si="102"/>
        <v>0</v>
      </c>
      <c r="X535" s="661"/>
      <c r="Y535" s="662"/>
      <c r="Z535" s="356">
        <v>0</v>
      </c>
      <c r="AA535" s="356">
        <v>0</v>
      </c>
      <c r="AB535" s="356">
        <v>0</v>
      </c>
      <c r="AC535" s="661">
        <f t="shared" si="101"/>
        <v>0</v>
      </c>
      <c r="AD535" s="644"/>
      <c r="AF535" s="237"/>
      <c r="AG535" s="237"/>
      <c r="AH535" s="237"/>
      <c r="AI535" s="237"/>
    </row>
    <row r="536" spans="1:35" s="234" customFormat="1" hidden="1" x14ac:dyDescent="0.2">
      <c r="A536" s="235"/>
      <c r="B536" s="228"/>
      <c r="C536" s="228"/>
      <c r="D536" s="228"/>
      <c r="E536" s="913"/>
      <c r="F536" s="207" t="s">
        <v>111</v>
      </c>
      <c r="G536" s="914"/>
      <c r="H536" s="186"/>
      <c r="I536" s="186">
        <v>0</v>
      </c>
      <c r="J536" s="261">
        <v>0</v>
      </c>
      <c r="K536" s="368">
        <f>'[1]2022'!E104</f>
        <v>0</v>
      </c>
      <c r="L536" s="356"/>
      <c r="M536" s="356"/>
      <c r="N536" s="356">
        <v>0</v>
      </c>
      <c r="O536" s="356">
        <v>0</v>
      </c>
      <c r="P536" s="356">
        <v>0</v>
      </c>
      <c r="Q536" s="356">
        <f t="shared" si="99"/>
        <v>0</v>
      </c>
      <c r="R536" s="661"/>
      <c r="S536" s="661"/>
      <c r="T536" s="661"/>
      <c r="U536" s="356">
        <f t="shared" si="98"/>
        <v>0</v>
      </c>
      <c r="V536" s="661"/>
      <c r="W536" s="661">
        <f t="shared" si="102"/>
        <v>0</v>
      </c>
      <c r="X536" s="661"/>
      <c r="Y536" s="662"/>
      <c r="Z536" s="356">
        <v>0</v>
      </c>
      <c r="AA536" s="356">
        <v>0</v>
      </c>
      <c r="AB536" s="356">
        <v>0</v>
      </c>
      <c r="AC536" s="661">
        <f t="shared" si="101"/>
        <v>0</v>
      </c>
      <c r="AD536" s="644"/>
      <c r="AF536" s="237"/>
      <c r="AG536" s="237"/>
      <c r="AH536" s="237"/>
      <c r="AI536" s="237"/>
    </row>
    <row r="537" spans="1:35" s="234" customFormat="1" x14ac:dyDescent="0.2">
      <c r="A537" s="233"/>
      <c r="B537" s="227"/>
      <c r="C537" s="227"/>
      <c r="D537" s="227"/>
      <c r="E537" s="921" t="s">
        <v>300</v>
      </c>
      <c r="F537" s="207" t="s">
        <v>110</v>
      </c>
      <c r="G537" s="914" t="s">
        <v>158</v>
      </c>
      <c r="H537" s="186"/>
      <c r="I537" s="186">
        <v>2269</v>
      </c>
      <c r="J537" s="261">
        <v>2800</v>
      </c>
      <c r="K537" s="368">
        <f>'F16'!K540</f>
        <v>7167</v>
      </c>
      <c r="L537" s="356">
        <f>'[1]20.01.30'!K26</f>
        <v>10218315</v>
      </c>
      <c r="M537" s="356">
        <f t="shared" si="89"/>
        <v>3.16</v>
      </c>
      <c r="N537" s="356">
        <v>66945</v>
      </c>
      <c r="O537" s="356">
        <v>44473</v>
      </c>
      <c r="P537" s="356">
        <f>32472+8000</f>
        <v>40472</v>
      </c>
      <c r="Q537" s="356">
        <f t="shared" si="99"/>
        <v>7167</v>
      </c>
      <c r="R537" s="661">
        <v>4000</v>
      </c>
      <c r="S537" s="661">
        <v>1500</v>
      </c>
      <c r="T537" s="661">
        <v>1420</v>
      </c>
      <c r="U537" s="356">
        <f>K537-R537-S537-T537</f>
        <v>247</v>
      </c>
      <c r="V537" s="661">
        <v>550</v>
      </c>
      <c r="W537" s="661">
        <f t="shared" si="102"/>
        <v>190</v>
      </c>
      <c r="X537" s="661">
        <f>550+190</f>
        <v>740</v>
      </c>
      <c r="Y537" s="662">
        <v>-312</v>
      </c>
      <c r="Z537" s="356">
        <v>0</v>
      </c>
      <c r="AA537" s="356">
        <v>0</v>
      </c>
      <c r="AB537" s="356">
        <v>0</v>
      </c>
      <c r="AC537" s="661">
        <f t="shared" si="101"/>
        <v>-312</v>
      </c>
      <c r="AD537" s="644"/>
      <c r="AF537" s="237"/>
      <c r="AG537" s="237"/>
      <c r="AH537" s="237"/>
      <c r="AI537" s="237"/>
    </row>
    <row r="538" spans="1:35" s="234" customFormat="1" x14ac:dyDescent="0.2">
      <c r="A538" s="235"/>
      <c r="B538" s="228"/>
      <c r="C538" s="228"/>
      <c r="D538" s="228"/>
      <c r="E538" s="922"/>
      <c r="F538" s="207" t="s">
        <v>111</v>
      </c>
      <c r="G538" s="914"/>
      <c r="H538" s="186"/>
      <c r="I538" s="186">
        <v>2269</v>
      </c>
      <c r="J538" s="261">
        <v>2800</v>
      </c>
      <c r="K538" s="368">
        <f>'F16'!K541</f>
        <v>7167</v>
      </c>
      <c r="L538" s="356">
        <f>'[1]20.01.30'!C26</f>
        <v>10218315</v>
      </c>
      <c r="M538" s="356">
        <f t="shared" si="89"/>
        <v>3.16</v>
      </c>
      <c r="N538" s="356">
        <v>22472</v>
      </c>
      <c r="O538" s="356">
        <v>32472</v>
      </c>
      <c r="P538" s="356">
        <f>32472+8000</f>
        <v>40472</v>
      </c>
      <c r="Q538" s="356">
        <f t="shared" si="99"/>
        <v>7167</v>
      </c>
      <c r="R538" s="661">
        <v>2000</v>
      </c>
      <c r="S538" s="661">
        <v>1900</v>
      </c>
      <c r="T538" s="661">
        <v>2391</v>
      </c>
      <c r="U538" s="356">
        <f t="shared" si="98"/>
        <v>876</v>
      </c>
      <c r="V538" s="661">
        <v>550</v>
      </c>
      <c r="W538" s="661">
        <f t="shared" si="102"/>
        <v>190</v>
      </c>
      <c r="X538" s="661">
        <f>550+190</f>
        <v>740</v>
      </c>
      <c r="Y538" s="662">
        <v>-312</v>
      </c>
      <c r="Z538" s="356">
        <v>0</v>
      </c>
      <c r="AA538" s="356">
        <v>0</v>
      </c>
      <c r="AB538" s="356">
        <v>0</v>
      </c>
      <c r="AC538" s="661">
        <f t="shared" si="101"/>
        <v>-312</v>
      </c>
      <c r="AD538" s="644"/>
      <c r="AF538" s="237"/>
      <c r="AG538" s="237"/>
      <c r="AH538" s="237"/>
      <c r="AI538" s="237"/>
    </row>
    <row r="539" spans="1:35" s="234" customFormat="1" x14ac:dyDescent="0.2">
      <c r="A539" s="236"/>
      <c r="B539" s="237"/>
      <c r="C539" s="237"/>
      <c r="D539" s="237"/>
      <c r="E539" s="923" t="s">
        <v>301</v>
      </c>
      <c r="F539" s="643" t="s">
        <v>110</v>
      </c>
      <c r="G539" s="925" t="s">
        <v>159</v>
      </c>
      <c r="H539" s="186"/>
      <c r="I539" s="186">
        <v>271</v>
      </c>
      <c r="J539" s="261">
        <v>450</v>
      </c>
      <c r="K539" s="368">
        <f>'F16'!K542</f>
        <v>509</v>
      </c>
      <c r="L539" s="356">
        <f>'[1]20.02'!E40</f>
        <v>715000</v>
      </c>
      <c r="M539" s="356">
        <f t="shared" si="89"/>
        <v>1.88</v>
      </c>
      <c r="N539" s="356">
        <v>200</v>
      </c>
      <c r="O539" s="356">
        <v>200</v>
      </c>
      <c r="P539" s="356">
        <v>200</v>
      </c>
      <c r="Q539" s="356">
        <f t="shared" si="99"/>
        <v>509</v>
      </c>
      <c r="R539" s="661">
        <v>0</v>
      </c>
      <c r="S539" s="661">
        <v>500</v>
      </c>
      <c r="T539" s="661">
        <v>9</v>
      </c>
      <c r="U539" s="356">
        <f t="shared" si="98"/>
        <v>0</v>
      </c>
      <c r="V539" s="661">
        <v>100</v>
      </c>
      <c r="W539" s="661">
        <f t="shared" si="102"/>
        <v>0</v>
      </c>
      <c r="X539" s="661">
        <v>100</v>
      </c>
      <c r="Y539" s="662">
        <v>0</v>
      </c>
      <c r="Z539" s="356">
        <v>0</v>
      </c>
      <c r="AA539" s="356">
        <v>0</v>
      </c>
      <c r="AB539" s="356">
        <v>0</v>
      </c>
      <c r="AC539" s="661">
        <f t="shared" si="101"/>
        <v>0</v>
      </c>
      <c r="AD539" s="644"/>
      <c r="AF539" s="237"/>
      <c r="AG539" s="237"/>
      <c r="AH539" s="237"/>
      <c r="AI539" s="237"/>
    </row>
    <row r="540" spans="1:35" s="234" customFormat="1" x14ac:dyDescent="0.2">
      <c r="A540" s="235"/>
      <c r="B540" s="228"/>
      <c r="C540" s="228"/>
      <c r="D540" s="228"/>
      <c r="E540" s="924"/>
      <c r="F540" s="643" t="s">
        <v>111</v>
      </c>
      <c r="G540" s="925"/>
      <c r="H540" s="186"/>
      <c r="I540" s="186">
        <v>271</v>
      </c>
      <c r="J540" s="261">
        <v>450</v>
      </c>
      <c r="K540" s="368">
        <f>'F16'!K543</f>
        <v>509</v>
      </c>
      <c r="L540" s="356">
        <f>'[1]20.02'!C40</f>
        <v>715000</v>
      </c>
      <c r="M540" s="356">
        <f t="shared" si="89"/>
        <v>1.88</v>
      </c>
      <c r="N540" s="356">
        <v>200</v>
      </c>
      <c r="O540" s="356">
        <v>200</v>
      </c>
      <c r="P540" s="356">
        <v>200</v>
      </c>
      <c r="Q540" s="356">
        <f t="shared" si="99"/>
        <v>509</v>
      </c>
      <c r="R540" s="661">
        <v>0</v>
      </c>
      <c r="S540" s="661">
        <v>500</v>
      </c>
      <c r="T540" s="661">
        <v>9</v>
      </c>
      <c r="U540" s="356">
        <f t="shared" si="98"/>
        <v>0</v>
      </c>
      <c r="V540" s="661">
        <v>100</v>
      </c>
      <c r="W540" s="661">
        <f t="shared" si="102"/>
        <v>0</v>
      </c>
      <c r="X540" s="661">
        <v>100</v>
      </c>
      <c r="Y540" s="662">
        <v>0</v>
      </c>
      <c r="Z540" s="356">
        <v>0</v>
      </c>
      <c r="AA540" s="356">
        <v>0</v>
      </c>
      <c r="AB540" s="356">
        <v>0</v>
      </c>
      <c r="AC540" s="661">
        <f t="shared" si="101"/>
        <v>0</v>
      </c>
      <c r="AD540" s="644"/>
      <c r="AF540" s="237"/>
      <c r="AG540" s="237"/>
      <c r="AH540" s="237"/>
      <c r="AI540" s="237"/>
    </row>
    <row r="541" spans="1:35" s="234" customFormat="1" x14ac:dyDescent="0.2">
      <c r="A541" s="503"/>
      <c r="B541" s="485"/>
      <c r="C541" s="485"/>
      <c r="D541" s="485"/>
      <c r="E541" s="926" t="s">
        <v>160</v>
      </c>
      <c r="F541" s="687" t="s">
        <v>110</v>
      </c>
      <c r="G541" s="851" t="s">
        <v>161</v>
      </c>
      <c r="H541" s="420">
        <f>H543+H545</f>
        <v>0</v>
      </c>
      <c r="I541" s="420">
        <f t="shared" ref="I541:AC542" si="106">I543+I545</f>
        <v>158</v>
      </c>
      <c r="J541" s="417">
        <f t="shared" si="106"/>
        <v>100</v>
      </c>
      <c r="K541" s="419">
        <f t="shared" si="106"/>
        <v>64</v>
      </c>
      <c r="L541" s="419">
        <f t="shared" si="106"/>
        <v>135700</v>
      </c>
      <c r="M541" s="419">
        <f t="shared" si="106"/>
        <v>0.41</v>
      </c>
      <c r="N541" s="419">
        <f t="shared" si="106"/>
        <v>300</v>
      </c>
      <c r="O541" s="419">
        <f t="shared" si="106"/>
        <v>300</v>
      </c>
      <c r="P541" s="419">
        <f t="shared" si="106"/>
        <v>300</v>
      </c>
      <c r="Q541" s="419">
        <f t="shared" si="106"/>
        <v>64</v>
      </c>
      <c r="R541" s="419">
        <f>R543+R545</f>
        <v>35</v>
      </c>
      <c r="S541" s="479">
        <f t="shared" si="106"/>
        <v>20</v>
      </c>
      <c r="T541" s="479">
        <f t="shared" si="106"/>
        <v>9</v>
      </c>
      <c r="U541" s="479">
        <f t="shared" si="106"/>
        <v>0</v>
      </c>
      <c r="V541" s="479">
        <f t="shared" si="106"/>
        <v>6</v>
      </c>
      <c r="W541" s="479">
        <f t="shared" si="106"/>
        <v>0</v>
      </c>
      <c r="X541" s="479">
        <f t="shared" si="106"/>
        <v>6</v>
      </c>
      <c r="Y541" s="418">
        <f t="shared" si="106"/>
        <v>50</v>
      </c>
      <c r="Z541" s="366">
        <f t="shared" si="106"/>
        <v>0</v>
      </c>
      <c r="AA541" s="366">
        <f t="shared" si="106"/>
        <v>0</v>
      </c>
      <c r="AB541" s="366">
        <f t="shared" si="106"/>
        <v>0</v>
      </c>
      <c r="AC541" s="366">
        <f t="shared" si="106"/>
        <v>50</v>
      </c>
      <c r="AD541" s="644"/>
      <c r="AF541" s="237"/>
      <c r="AG541" s="237"/>
      <c r="AH541" s="237"/>
      <c r="AI541" s="237"/>
    </row>
    <row r="542" spans="1:35" s="234" customFormat="1" x14ac:dyDescent="0.2">
      <c r="A542" s="504"/>
      <c r="B542" s="489"/>
      <c r="C542" s="489"/>
      <c r="D542" s="489"/>
      <c r="E542" s="927"/>
      <c r="F542" s="687" t="s">
        <v>111</v>
      </c>
      <c r="G542" s="851"/>
      <c r="H542" s="420">
        <f>H544+H546</f>
        <v>0</v>
      </c>
      <c r="I542" s="420">
        <f t="shared" si="106"/>
        <v>158</v>
      </c>
      <c r="J542" s="417">
        <f t="shared" si="106"/>
        <v>100</v>
      </c>
      <c r="K542" s="419">
        <f t="shared" si="106"/>
        <v>64</v>
      </c>
      <c r="L542" s="419" t="e">
        <f t="shared" si="106"/>
        <v>#REF!</v>
      </c>
      <c r="M542" s="419">
        <f t="shared" si="106"/>
        <v>0.41</v>
      </c>
      <c r="N542" s="419">
        <f t="shared" si="106"/>
        <v>300</v>
      </c>
      <c r="O542" s="419">
        <f t="shared" si="106"/>
        <v>300</v>
      </c>
      <c r="P542" s="419">
        <f t="shared" si="106"/>
        <v>300</v>
      </c>
      <c r="Q542" s="419">
        <f t="shared" si="106"/>
        <v>64</v>
      </c>
      <c r="R542" s="419">
        <f>R544+R546</f>
        <v>35</v>
      </c>
      <c r="S542" s="479">
        <f t="shared" si="106"/>
        <v>20</v>
      </c>
      <c r="T542" s="479">
        <f t="shared" si="106"/>
        <v>9</v>
      </c>
      <c r="U542" s="479">
        <f t="shared" si="106"/>
        <v>0</v>
      </c>
      <c r="V542" s="479">
        <f t="shared" si="106"/>
        <v>6</v>
      </c>
      <c r="W542" s="479">
        <f t="shared" si="106"/>
        <v>0</v>
      </c>
      <c r="X542" s="479">
        <f t="shared" si="106"/>
        <v>6</v>
      </c>
      <c r="Y542" s="418">
        <f t="shared" si="106"/>
        <v>50</v>
      </c>
      <c r="Z542" s="366">
        <f t="shared" si="106"/>
        <v>0</v>
      </c>
      <c r="AA542" s="366">
        <f t="shared" si="106"/>
        <v>0</v>
      </c>
      <c r="AB542" s="366">
        <f t="shared" si="106"/>
        <v>0</v>
      </c>
      <c r="AC542" s="366">
        <f t="shared" si="106"/>
        <v>50</v>
      </c>
      <c r="AD542" s="644"/>
      <c r="AF542" s="237"/>
      <c r="AG542" s="237"/>
      <c r="AH542" s="237"/>
      <c r="AI542" s="237"/>
    </row>
    <row r="543" spans="1:35" s="234" customFormat="1" hidden="1" x14ac:dyDescent="0.2">
      <c r="A543" s="233"/>
      <c r="B543" s="227"/>
      <c r="C543" s="227"/>
      <c r="D543" s="227"/>
      <c r="E543" s="912" t="s">
        <v>302</v>
      </c>
      <c r="F543" s="207" t="s">
        <v>110</v>
      </c>
      <c r="G543" s="914" t="s">
        <v>162</v>
      </c>
      <c r="H543" s="186"/>
      <c r="I543" s="186">
        <v>2</v>
      </c>
      <c r="J543" s="261">
        <v>0</v>
      </c>
      <c r="K543" s="368">
        <f>'[1]2022'!E111</f>
        <v>0</v>
      </c>
      <c r="L543" s="356">
        <f>'[1]20.05.01'!C23</f>
        <v>0</v>
      </c>
      <c r="M543" s="356">
        <f t="shared" si="89"/>
        <v>0</v>
      </c>
      <c r="N543" s="356">
        <v>0</v>
      </c>
      <c r="O543" s="356">
        <v>0</v>
      </c>
      <c r="P543" s="356">
        <v>0</v>
      </c>
      <c r="Q543" s="356"/>
      <c r="R543" s="663">
        <v>0</v>
      </c>
      <c r="S543" s="663"/>
      <c r="T543" s="663"/>
      <c r="U543" s="663"/>
      <c r="V543" s="663"/>
      <c r="W543" s="663"/>
      <c r="X543" s="663"/>
      <c r="Y543" s="664">
        <v>0</v>
      </c>
      <c r="Z543" s="663">
        <v>0</v>
      </c>
      <c r="AA543" s="663">
        <v>0</v>
      </c>
      <c r="AB543" s="663">
        <v>0</v>
      </c>
      <c r="AC543" s="663">
        <v>0</v>
      </c>
      <c r="AD543" s="644"/>
      <c r="AF543" s="237"/>
      <c r="AG543" s="237"/>
      <c r="AH543" s="237"/>
      <c r="AI543" s="237"/>
    </row>
    <row r="544" spans="1:35" s="234" customFormat="1" hidden="1" x14ac:dyDescent="0.2">
      <c r="A544" s="235"/>
      <c r="B544" s="228"/>
      <c r="C544" s="228"/>
      <c r="D544" s="228"/>
      <c r="E544" s="913"/>
      <c r="F544" s="207" t="s">
        <v>111</v>
      </c>
      <c r="G544" s="914"/>
      <c r="H544" s="186"/>
      <c r="I544" s="186">
        <v>2</v>
      </c>
      <c r="J544" s="261">
        <v>0</v>
      </c>
      <c r="K544" s="368">
        <f>'[1]2022'!E112</f>
        <v>0</v>
      </c>
      <c r="L544" s="356" t="e">
        <f>'[1]20.05.01'!E23</f>
        <v>#REF!</v>
      </c>
      <c r="M544" s="356">
        <f t="shared" si="89"/>
        <v>0</v>
      </c>
      <c r="N544" s="356">
        <v>0</v>
      </c>
      <c r="O544" s="356">
        <v>0</v>
      </c>
      <c r="P544" s="356">
        <v>0</v>
      </c>
      <c r="Q544" s="356"/>
      <c r="R544" s="663"/>
      <c r="S544" s="663"/>
      <c r="T544" s="663"/>
      <c r="U544" s="663"/>
      <c r="V544" s="663"/>
      <c r="W544" s="663"/>
      <c r="X544" s="663"/>
      <c r="Y544" s="664"/>
      <c r="Z544" s="663"/>
      <c r="AA544" s="663"/>
      <c r="AB544" s="663"/>
      <c r="AC544" s="663"/>
      <c r="AD544" s="644"/>
      <c r="AF544" s="237"/>
      <c r="AG544" s="237"/>
      <c r="AH544" s="237"/>
      <c r="AI544" s="237"/>
    </row>
    <row r="545" spans="1:35" s="234" customFormat="1" x14ac:dyDescent="0.2">
      <c r="A545" s="233"/>
      <c r="B545" s="227"/>
      <c r="C545" s="227"/>
      <c r="D545" s="227"/>
      <c r="E545" s="912" t="s">
        <v>163</v>
      </c>
      <c r="F545" s="207" t="s">
        <v>110</v>
      </c>
      <c r="G545" s="914" t="s">
        <v>164</v>
      </c>
      <c r="H545" s="186"/>
      <c r="I545" s="186">
        <v>156</v>
      </c>
      <c r="J545" s="261">
        <v>100</v>
      </c>
      <c r="K545" s="368">
        <f>'F16'!K548</f>
        <v>64</v>
      </c>
      <c r="L545" s="356">
        <f>'[1]20.05.30'!E58</f>
        <v>135700</v>
      </c>
      <c r="M545" s="356">
        <f t="shared" si="89"/>
        <v>0.41</v>
      </c>
      <c r="N545" s="356">
        <v>300</v>
      </c>
      <c r="O545" s="356">
        <v>300</v>
      </c>
      <c r="P545" s="356">
        <v>300</v>
      </c>
      <c r="Q545" s="356">
        <f>R545+S545+T545+U545</f>
        <v>64</v>
      </c>
      <c r="R545" s="661">
        <v>35</v>
      </c>
      <c r="S545" s="661">
        <v>20</v>
      </c>
      <c r="T545" s="661">
        <v>9</v>
      </c>
      <c r="U545" s="356">
        <f t="shared" ref="U545:U546" si="107">K545-R545-S545-T545</f>
        <v>0</v>
      </c>
      <c r="V545" s="661">
        <v>6</v>
      </c>
      <c r="W545" s="661">
        <f>X545-V545</f>
        <v>0</v>
      </c>
      <c r="X545" s="661">
        <v>6</v>
      </c>
      <c r="Y545" s="662">
        <v>50</v>
      </c>
      <c r="Z545" s="356">
        <v>0</v>
      </c>
      <c r="AA545" s="356">
        <v>0</v>
      </c>
      <c r="AB545" s="356">
        <v>0</v>
      </c>
      <c r="AC545" s="661">
        <f>Y545</f>
        <v>50</v>
      </c>
      <c r="AD545" s="644"/>
      <c r="AF545" s="237"/>
      <c r="AG545" s="237"/>
      <c r="AH545" s="237"/>
      <c r="AI545" s="237"/>
    </row>
    <row r="546" spans="1:35" s="234" customFormat="1" x14ac:dyDescent="0.2">
      <c r="A546" s="235"/>
      <c r="B546" s="228"/>
      <c r="C546" s="228"/>
      <c r="D546" s="228"/>
      <c r="E546" s="913"/>
      <c r="F546" s="207" t="s">
        <v>111</v>
      </c>
      <c r="G546" s="914"/>
      <c r="H546" s="186"/>
      <c r="I546" s="186">
        <v>156</v>
      </c>
      <c r="J546" s="261">
        <v>100</v>
      </c>
      <c r="K546" s="368">
        <f>'F16'!K549</f>
        <v>64</v>
      </c>
      <c r="L546" s="356">
        <f>'[1]20.05.30'!C58</f>
        <v>135700</v>
      </c>
      <c r="M546" s="356">
        <f t="shared" si="89"/>
        <v>0.41</v>
      </c>
      <c r="N546" s="356">
        <v>300</v>
      </c>
      <c r="O546" s="356">
        <v>300</v>
      </c>
      <c r="P546" s="356">
        <v>300</v>
      </c>
      <c r="Q546" s="356">
        <f>R546+S546+T546+U546</f>
        <v>64</v>
      </c>
      <c r="R546" s="661">
        <v>35</v>
      </c>
      <c r="S546" s="661">
        <v>20</v>
      </c>
      <c r="T546" s="661">
        <v>9</v>
      </c>
      <c r="U546" s="356">
        <f t="shared" si="107"/>
        <v>0</v>
      </c>
      <c r="V546" s="661">
        <v>6</v>
      </c>
      <c r="W546" s="661">
        <f>X546-V546</f>
        <v>0</v>
      </c>
      <c r="X546" s="661">
        <v>6</v>
      </c>
      <c r="Y546" s="662">
        <v>50</v>
      </c>
      <c r="Z546" s="356">
        <v>0</v>
      </c>
      <c r="AA546" s="356">
        <v>0</v>
      </c>
      <c r="AB546" s="356">
        <v>0</v>
      </c>
      <c r="AC546" s="661">
        <f>Y546</f>
        <v>50</v>
      </c>
      <c r="AD546" s="644"/>
      <c r="AF546" s="237"/>
      <c r="AG546" s="237"/>
      <c r="AH546" s="237"/>
      <c r="AI546" s="237"/>
    </row>
    <row r="547" spans="1:35" s="234" customFormat="1" x14ac:dyDescent="0.2">
      <c r="A547" s="503"/>
      <c r="B547" s="485"/>
      <c r="C547" s="485"/>
      <c r="D547" s="485"/>
      <c r="E547" s="916" t="s">
        <v>303</v>
      </c>
      <c r="F547" s="687" t="s">
        <v>110</v>
      </c>
      <c r="G547" s="851" t="s">
        <v>165</v>
      </c>
      <c r="H547" s="420">
        <f>H549+H551</f>
        <v>0</v>
      </c>
      <c r="I547" s="420">
        <f t="shared" ref="I547:AC548" si="108">I549+I551</f>
        <v>89</v>
      </c>
      <c r="J547" s="417">
        <f t="shared" si="108"/>
        <v>8</v>
      </c>
      <c r="K547" s="418">
        <f t="shared" si="108"/>
        <v>831</v>
      </c>
      <c r="L547" s="418">
        <f t="shared" si="108"/>
        <v>345000</v>
      </c>
      <c r="M547" s="418">
        <f t="shared" si="108"/>
        <v>14.74</v>
      </c>
      <c r="N547" s="418">
        <f t="shared" si="108"/>
        <v>453</v>
      </c>
      <c r="O547" s="418">
        <f t="shared" si="108"/>
        <v>453</v>
      </c>
      <c r="P547" s="418">
        <f t="shared" si="108"/>
        <v>453</v>
      </c>
      <c r="Q547" s="418">
        <f t="shared" si="108"/>
        <v>831</v>
      </c>
      <c r="R547" s="418">
        <f>R549+R551</f>
        <v>425</v>
      </c>
      <c r="S547" s="479">
        <f t="shared" si="108"/>
        <v>110</v>
      </c>
      <c r="T547" s="479">
        <f t="shared" si="108"/>
        <v>110</v>
      </c>
      <c r="U547" s="479">
        <f t="shared" si="108"/>
        <v>186</v>
      </c>
      <c r="V547" s="479">
        <f t="shared" si="108"/>
        <v>18</v>
      </c>
      <c r="W547" s="479">
        <f t="shared" si="108"/>
        <v>65</v>
      </c>
      <c r="X547" s="479">
        <f t="shared" si="108"/>
        <v>83</v>
      </c>
      <c r="Y547" s="418">
        <f t="shared" si="108"/>
        <v>0</v>
      </c>
      <c r="Z547" s="366">
        <f t="shared" si="108"/>
        <v>0</v>
      </c>
      <c r="AA547" s="366">
        <f t="shared" si="108"/>
        <v>0</v>
      </c>
      <c r="AB547" s="366">
        <f t="shared" si="108"/>
        <v>0</v>
      </c>
      <c r="AC547" s="366">
        <f t="shared" si="108"/>
        <v>0</v>
      </c>
      <c r="AD547" s="644"/>
      <c r="AF547" s="237"/>
      <c r="AG547" s="237"/>
      <c r="AH547" s="237"/>
      <c r="AI547" s="237"/>
    </row>
    <row r="548" spans="1:35" s="234" customFormat="1" x14ac:dyDescent="0.2">
      <c r="A548" s="504"/>
      <c r="B548" s="489"/>
      <c r="C548" s="489"/>
      <c r="D548" s="489"/>
      <c r="E548" s="917"/>
      <c r="F548" s="687" t="s">
        <v>111</v>
      </c>
      <c r="G548" s="851"/>
      <c r="H548" s="420">
        <f>H550+H552</f>
        <v>0</v>
      </c>
      <c r="I548" s="420">
        <f t="shared" si="108"/>
        <v>89</v>
      </c>
      <c r="J548" s="417">
        <f t="shared" si="108"/>
        <v>8</v>
      </c>
      <c r="K548" s="418">
        <f t="shared" si="108"/>
        <v>831</v>
      </c>
      <c r="L548" s="418">
        <f t="shared" si="108"/>
        <v>345000</v>
      </c>
      <c r="M548" s="418">
        <f t="shared" si="108"/>
        <v>14.74</v>
      </c>
      <c r="N548" s="418">
        <f t="shared" si="108"/>
        <v>453</v>
      </c>
      <c r="O548" s="418">
        <f t="shared" si="108"/>
        <v>453</v>
      </c>
      <c r="P548" s="418">
        <f t="shared" si="108"/>
        <v>453</v>
      </c>
      <c r="Q548" s="418">
        <f t="shared" si="108"/>
        <v>831</v>
      </c>
      <c r="R548" s="418">
        <f>R550+R552</f>
        <v>425</v>
      </c>
      <c r="S548" s="479">
        <f t="shared" si="108"/>
        <v>110</v>
      </c>
      <c r="T548" s="479">
        <f t="shared" si="108"/>
        <v>110</v>
      </c>
      <c r="U548" s="479">
        <f t="shared" si="108"/>
        <v>186</v>
      </c>
      <c r="V548" s="479">
        <f t="shared" si="108"/>
        <v>18</v>
      </c>
      <c r="W548" s="479">
        <f t="shared" si="108"/>
        <v>65</v>
      </c>
      <c r="X548" s="479">
        <f t="shared" si="108"/>
        <v>83</v>
      </c>
      <c r="Y548" s="418">
        <f t="shared" si="108"/>
        <v>0</v>
      </c>
      <c r="Z548" s="366">
        <f t="shared" si="108"/>
        <v>0</v>
      </c>
      <c r="AA548" s="366">
        <f t="shared" si="108"/>
        <v>0</v>
      </c>
      <c r="AB548" s="366">
        <f t="shared" si="108"/>
        <v>0</v>
      </c>
      <c r="AC548" s="366">
        <f t="shared" si="108"/>
        <v>0</v>
      </c>
      <c r="AD548" s="644"/>
      <c r="AF548" s="237"/>
      <c r="AG548" s="237"/>
      <c r="AH548" s="237"/>
      <c r="AI548" s="237"/>
    </row>
    <row r="549" spans="1:35" s="234" customFormat="1" x14ac:dyDescent="0.2">
      <c r="A549" s="233"/>
      <c r="B549" s="227"/>
      <c r="C549" s="227"/>
      <c r="D549" s="227"/>
      <c r="E549" s="921" t="s">
        <v>304</v>
      </c>
      <c r="F549" s="207" t="s">
        <v>110</v>
      </c>
      <c r="G549" s="914" t="s">
        <v>166</v>
      </c>
      <c r="H549" s="186"/>
      <c r="I549" s="186">
        <v>29</v>
      </c>
      <c r="J549" s="261">
        <v>8</v>
      </c>
      <c r="K549" s="368">
        <f>'F16'!K552</f>
        <v>50</v>
      </c>
      <c r="L549" s="356">
        <f>'[1]20.06.01'!E39</f>
        <v>95000</v>
      </c>
      <c r="M549" s="356">
        <f t="shared" ref="M549:M610" si="109">ROUND((K549/I549),2)</f>
        <v>1.72</v>
      </c>
      <c r="N549" s="356">
        <v>35</v>
      </c>
      <c r="O549" s="356">
        <v>35</v>
      </c>
      <c r="P549" s="356">
        <v>35</v>
      </c>
      <c r="Q549" s="356">
        <f>R549+S549+T549+U549</f>
        <v>50</v>
      </c>
      <c r="R549" s="661">
        <v>25</v>
      </c>
      <c r="S549" s="661">
        <v>10</v>
      </c>
      <c r="T549" s="661">
        <v>10</v>
      </c>
      <c r="U549" s="356">
        <f t="shared" ref="U549:U562" si="110">K549-R549-S549-T549</f>
        <v>5</v>
      </c>
      <c r="V549" s="661">
        <v>5</v>
      </c>
      <c r="W549" s="661">
        <f t="shared" ref="W549:W562" si="111">X549-V549</f>
        <v>0</v>
      </c>
      <c r="X549" s="661">
        <v>5</v>
      </c>
      <c r="Y549" s="662">
        <v>0</v>
      </c>
      <c r="Z549" s="356">
        <v>0</v>
      </c>
      <c r="AA549" s="356">
        <v>0</v>
      </c>
      <c r="AB549" s="356">
        <v>0</v>
      </c>
      <c r="AC549" s="661">
        <f>Y549</f>
        <v>0</v>
      </c>
      <c r="AD549" s="644"/>
      <c r="AF549" s="237"/>
      <c r="AG549" s="237"/>
      <c r="AH549" s="237"/>
      <c r="AI549" s="237"/>
    </row>
    <row r="550" spans="1:35" s="234" customFormat="1" x14ac:dyDescent="0.2">
      <c r="A550" s="235"/>
      <c r="B550" s="228"/>
      <c r="C550" s="228"/>
      <c r="D550" s="228"/>
      <c r="E550" s="922"/>
      <c r="F550" s="207" t="s">
        <v>111</v>
      </c>
      <c r="G550" s="914"/>
      <c r="H550" s="186"/>
      <c r="I550" s="186">
        <v>29</v>
      </c>
      <c r="J550" s="261">
        <v>8</v>
      </c>
      <c r="K550" s="368">
        <f>'F16'!K553</f>
        <v>50</v>
      </c>
      <c r="L550" s="356">
        <f>'[1]20.06.01'!C39</f>
        <v>95000</v>
      </c>
      <c r="M550" s="356">
        <f t="shared" si="109"/>
        <v>1.72</v>
      </c>
      <c r="N550" s="356">
        <v>35</v>
      </c>
      <c r="O550" s="356">
        <v>35</v>
      </c>
      <c r="P550" s="356">
        <v>35</v>
      </c>
      <c r="Q550" s="356">
        <f>R550+S550+T550+U550</f>
        <v>50</v>
      </c>
      <c r="R550" s="661">
        <v>25</v>
      </c>
      <c r="S550" s="661">
        <v>10</v>
      </c>
      <c r="T550" s="661">
        <v>10</v>
      </c>
      <c r="U550" s="356">
        <f t="shared" si="110"/>
        <v>5</v>
      </c>
      <c r="V550" s="661">
        <v>5</v>
      </c>
      <c r="W550" s="661">
        <f t="shared" si="111"/>
        <v>0</v>
      </c>
      <c r="X550" s="661">
        <v>5</v>
      </c>
      <c r="Y550" s="662">
        <v>0</v>
      </c>
      <c r="Z550" s="356">
        <v>0</v>
      </c>
      <c r="AA550" s="356">
        <v>0</v>
      </c>
      <c r="AB550" s="356">
        <v>0</v>
      </c>
      <c r="AC550" s="661">
        <f t="shared" ref="AC550:AC562" si="112">Y550</f>
        <v>0</v>
      </c>
      <c r="AD550" s="644"/>
      <c r="AF550" s="237"/>
      <c r="AG550" s="237"/>
      <c r="AH550" s="237"/>
      <c r="AI550" s="237"/>
    </row>
    <row r="551" spans="1:35" s="234" customFormat="1" x14ac:dyDescent="0.2">
      <c r="A551" s="233"/>
      <c r="B551" s="227"/>
      <c r="C551" s="227"/>
      <c r="D551" s="227"/>
      <c r="E551" s="912" t="s">
        <v>305</v>
      </c>
      <c r="F551" s="207" t="s">
        <v>110</v>
      </c>
      <c r="G551" s="914" t="s">
        <v>167</v>
      </c>
      <c r="H551" s="186"/>
      <c r="I551" s="186">
        <v>60</v>
      </c>
      <c r="J551" s="261"/>
      <c r="K551" s="368">
        <f>'F16'!K554</f>
        <v>781</v>
      </c>
      <c r="L551" s="356">
        <f>'[1]20.06.02'!E36</f>
        <v>250000</v>
      </c>
      <c r="M551" s="356">
        <f t="shared" si="109"/>
        <v>13.02</v>
      </c>
      <c r="N551" s="356">
        <v>418</v>
      </c>
      <c r="O551" s="356">
        <v>418</v>
      </c>
      <c r="P551" s="356">
        <v>418</v>
      </c>
      <c r="Q551" s="356">
        <f>R551+S551+T551+U551</f>
        <v>781</v>
      </c>
      <c r="R551" s="661">
        <v>400</v>
      </c>
      <c r="S551" s="661">
        <v>100</v>
      </c>
      <c r="T551" s="661">
        <v>100</v>
      </c>
      <c r="U551" s="356">
        <f t="shared" si="110"/>
        <v>181</v>
      </c>
      <c r="V551" s="661">
        <v>13</v>
      </c>
      <c r="W551" s="661">
        <f t="shared" si="111"/>
        <v>65</v>
      </c>
      <c r="X551" s="661">
        <v>78</v>
      </c>
      <c r="Y551" s="662">
        <v>0</v>
      </c>
      <c r="Z551" s="356">
        <v>0</v>
      </c>
      <c r="AA551" s="356">
        <v>0</v>
      </c>
      <c r="AB551" s="356">
        <v>0</v>
      </c>
      <c r="AC551" s="661">
        <f t="shared" si="112"/>
        <v>0</v>
      </c>
      <c r="AD551" s="644"/>
      <c r="AF551" s="237"/>
      <c r="AG551" s="237"/>
      <c r="AH551" s="237"/>
      <c r="AI551" s="237"/>
    </row>
    <row r="552" spans="1:35" s="234" customFormat="1" x14ac:dyDescent="0.2">
      <c r="A552" s="235"/>
      <c r="B552" s="228"/>
      <c r="C552" s="228"/>
      <c r="D552" s="228"/>
      <c r="E552" s="913"/>
      <c r="F552" s="207" t="s">
        <v>111</v>
      </c>
      <c r="G552" s="914"/>
      <c r="H552" s="186"/>
      <c r="I552" s="186">
        <v>60</v>
      </c>
      <c r="J552" s="261"/>
      <c r="K552" s="368">
        <f>'F16'!K555</f>
        <v>781</v>
      </c>
      <c r="L552" s="356">
        <f>'[1]20.06.02'!C36</f>
        <v>250000</v>
      </c>
      <c r="M552" s="356">
        <f t="shared" si="109"/>
        <v>13.02</v>
      </c>
      <c r="N552" s="356">
        <v>418</v>
      </c>
      <c r="O552" s="356">
        <v>418</v>
      </c>
      <c r="P552" s="356">
        <v>418</v>
      </c>
      <c r="Q552" s="356">
        <f>R552+S552+T552+U552</f>
        <v>781</v>
      </c>
      <c r="R552" s="661">
        <v>400</v>
      </c>
      <c r="S552" s="661">
        <v>100</v>
      </c>
      <c r="T552" s="661">
        <v>100</v>
      </c>
      <c r="U552" s="356">
        <f t="shared" si="110"/>
        <v>181</v>
      </c>
      <c r="V552" s="661">
        <v>13</v>
      </c>
      <c r="W552" s="661">
        <f t="shared" si="111"/>
        <v>65</v>
      </c>
      <c r="X552" s="661">
        <v>78</v>
      </c>
      <c r="Y552" s="662">
        <v>0</v>
      </c>
      <c r="Z552" s="356">
        <v>0</v>
      </c>
      <c r="AA552" s="356">
        <v>0</v>
      </c>
      <c r="AB552" s="356">
        <v>0</v>
      </c>
      <c r="AC552" s="661">
        <f t="shared" si="112"/>
        <v>0</v>
      </c>
      <c r="AD552" s="644"/>
      <c r="AF552" s="237"/>
      <c r="AG552" s="237"/>
      <c r="AH552" s="237"/>
      <c r="AI552" s="237"/>
    </row>
    <row r="553" spans="1:35" s="234" customFormat="1" hidden="1" x14ac:dyDescent="0.2">
      <c r="A553" s="233"/>
      <c r="B553" s="227"/>
      <c r="C553" s="227"/>
      <c r="D553" s="227"/>
      <c r="E553" s="928" t="s">
        <v>306</v>
      </c>
      <c r="F553" s="643" t="s">
        <v>110</v>
      </c>
      <c r="G553" s="925" t="s">
        <v>168</v>
      </c>
      <c r="H553" s="186"/>
      <c r="I553" s="186"/>
      <c r="J553" s="261"/>
      <c r="K553" s="368">
        <f>'[1]2022'!E121</f>
        <v>0</v>
      </c>
      <c r="L553" s="356">
        <f>'[1]20.11'!E11</f>
        <v>0</v>
      </c>
      <c r="M553" s="356"/>
      <c r="N553" s="356"/>
      <c r="O553" s="356"/>
      <c r="P553" s="356"/>
      <c r="Q553" s="356">
        <f>K553+Y553</f>
        <v>0</v>
      </c>
      <c r="R553" s="661"/>
      <c r="S553" s="661"/>
      <c r="T553" s="661"/>
      <c r="U553" s="356">
        <f t="shared" si="110"/>
        <v>0</v>
      </c>
      <c r="V553" s="661"/>
      <c r="W553" s="661">
        <f t="shared" si="111"/>
        <v>0</v>
      </c>
      <c r="X553" s="661"/>
      <c r="Y553" s="662"/>
      <c r="Z553" s="661"/>
      <c r="AA553" s="661"/>
      <c r="AB553" s="661"/>
      <c r="AC553" s="661">
        <f t="shared" si="112"/>
        <v>0</v>
      </c>
      <c r="AD553" s="644"/>
      <c r="AF553" s="237"/>
      <c r="AG553" s="237"/>
      <c r="AH553" s="237"/>
      <c r="AI553" s="237"/>
    </row>
    <row r="554" spans="1:35" s="234" customFormat="1" hidden="1" x14ac:dyDescent="0.2">
      <c r="A554" s="235"/>
      <c r="B554" s="228"/>
      <c r="C554" s="228"/>
      <c r="D554" s="228"/>
      <c r="E554" s="924"/>
      <c r="F554" s="643" t="s">
        <v>111</v>
      </c>
      <c r="G554" s="925"/>
      <c r="H554" s="186"/>
      <c r="I554" s="186"/>
      <c r="J554" s="261"/>
      <c r="K554" s="368">
        <f>'[1]2022'!E122</f>
        <v>0</v>
      </c>
      <c r="L554" s="356">
        <f>'[1]20.11'!C11</f>
        <v>0</v>
      </c>
      <c r="M554" s="356"/>
      <c r="N554" s="356"/>
      <c r="O554" s="356"/>
      <c r="P554" s="356"/>
      <c r="Q554" s="356">
        <f>K554+Y554</f>
        <v>0</v>
      </c>
      <c r="R554" s="661"/>
      <c r="S554" s="661"/>
      <c r="T554" s="661"/>
      <c r="U554" s="356">
        <f t="shared" si="110"/>
        <v>0</v>
      </c>
      <c r="V554" s="661"/>
      <c r="W554" s="661">
        <f t="shared" si="111"/>
        <v>0</v>
      </c>
      <c r="X554" s="661"/>
      <c r="Y554" s="662"/>
      <c r="Z554" s="661"/>
      <c r="AA554" s="661"/>
      <c r="AB554" s="661"/>
      <c r="AC554" s="661">
        <f t="shared" si="112"/>
        <v>0</v>
      </c>
      <c r="AD554" s="644"/>
      <c r="AF554" s="237"/>
      <c r="AG554" s="237"/>
      <c r="AH554" s="237"/>
      <c r="AI554" s="237"/>
    </row>
    <row r="555" spans="1:35" s="234" customFormat="1" x14ac:dyDescent="0.2">
      <c r="A555" s="233"/>
      <c r="B555" s="227"/>
      <c r="C555" s="227"/>
      <c r="D555" s="227"/>
      <c r="E555" s="928" t="s">
        <v>307</v>
      </c>
      <c r="F555" s="643" t="s">
        <v>110</v>
      </c>
      <c r="G555" s="925" t="s">
        <v>169</v>
      </c>
      <c r="H555" s="186"/>
      <c r="I555" s="186">
        <v>1277</v>
      </c>
      <c r="J555" s="261">
        <v>8</v>
      </c>
      <c r="K555" s="368">
        <f>'F16'!K558</f>
        <v>2593</v>
      </c>
      <c r="L555" s="356">
        <f>'[1]20.12'!C50</f>
        <v>920000</v>
      </c>
      <c r="M555" s="356">
        <f t="shared" si="109"/>
        <v>2.0299999999999998</v>
      </c>
      <c r="N555" s="356">
        <v>3000</v>
      </c>
      <c r="O555" s="356">
        <v>2000</v>
      </c>
      <c r="P555" s="356">
        <v>2000</v>
      </c>
      <c r="Q555" s="356">
        <f>R555+S555+T555+U555</f>
        <v>2593</v>
      </c>
      <c r="R555" s="661">
        <v>500</v>
      </c>
      <c r="S555" s="661">
        <v>500</v>
      </c>
      <c r="T555" s="661">
        <v>1000</v>
      </c>
      <c r="U555" s="356">
        <f t="shared" si="110"/>
        <v>593</v>
      </c>
      <c r="V555" s="661">
        <v>100</v>
      </c>
      <c r="W555" s="661">
        <v>150</v>
      </c>
      <c r="X555" s="661">
        <v>250</v>
      </c>
      <c r="Y555" s="662">
        <v>0</v>
      </c>
      <c r="Z555" s="356">
        <v>0</v>
      </c>
      <c r="AA555" s="356">
        <v>0</v>
      </c>
      <c r="AB555" s="356">
        <v>0</v>
      </c>
      <c r="AC555" s="661">
        <f t="shared" si="112"/>
        <v>0</v>
      </c>
      <c r="AD555" s="644"/>
      <c r="AF555" s="237"/>
      <c r="AG555" s="237"/>
      <c r="AH555" s="237"/>
      <c r="AI555" s="237"/>
    </row>
    <row r="556" spans="1:35" s="234" customFormat="1" x14ac:dyDescent="0.2">
      <c r="A556" s="235"/>
      <c r="B556" s="228"/>
      <c r="C556" s="228"/>
      <c r="D556" s="228"/>
      <c r="E556" s="924"/>
      <c r="F556" s="643" t="s">
        <v>111</v>
      </c>
      <c r="G556" s="925"/>
      <c r="H556" s="186"/>
      <c r="I556" s="186">
        <v>1277</v>
      </c>
      <c r="J556" s="261">
        <v>8</v>
      </c>
      <c r="K556" s="368">
        <f>'F16'!K559</f>
        <v>2593</v>
      </c>
      <c r="L556" s="356">
        <f>'[1]20.12'!C50</f>
        <v>920000</v>
      </c>
      <c r="M556" s="356">
        <f t="shared" si="109"/>
        <v>2.0299999999999998</v>
      </c>
      <c r="N556" s="356">
        <v>2000</v>
      </c>
      <c r="O556" s="356">
        <v>2000</v>
      </c>
      <c r="P556" s="356">
        <v>2000</v>
      </c>
      <c r="Q556" s="356">
        <f>R556+S556+T556+U556</f>
        <v>2593</v>
      </c>
      <c r="R556" s="661">
        <v>500</v>
      </c>
      <c r="S556" s="661">
        <v>500</v>
      </c>
      <c r="T556" s="661">
        <v>1000</v>
      </c>
      <c r="U556" s="356">
        <f t="shared" si="110"/>
        <v>593</v>
      </c>
      <c r="V556" s="661">
        <v>100</v>
      </c>
      <c r="W556" s="661">
        <v>150</v>
      </c>
      <c r="X556" s="661">
        <v>250</v>
      </c>
      <c r="Y556" s="662">
        <v>0</v>
      </c>
      <c r="Z556" s="356">
        <v>0</v>
      </c>
      <c r="AA556" s="356">
        <v>0</v>
      </c>
      <c r="AB556" s="356">
        <v>0</v>
      </c>
      <c r="AC556" s="661">
        <f t="shared" si="112"/>
        <v>0</v>
      </c>
      <c r="AD556" s="644"/>
      <c r="AF556" s="237"/>
      <c r="AG556" s="237"/>
      <c r="AH556" s="237"/>
      <c r="AI556" s="237"/>
    </row>
    <row r="557" spans="1:35" s="234" customFormat="1" x14ac:dyDescent="0.2">
      <c r="A557" s="233"/>
      <c r="B557" s="227"/>
      <c r="C557" s="227"/>
      <c r="D557" s="227"/>
      <c r="E557" s="928" t="s">
        <v>308</v>
      </c>
      <c r="F557" s="643" t="s">
        <v>110</v>
      </c>
      <c r="G557" s="925" t="s">
        <v>170</v>
      </c>
      <c r="H557" s="186"/>
      <c r="I557" s="186">
        <v>227</v>
      </c>
      <c r="J557" s="261">
        <v>0</v>
      </c>
      <c r="K557" s="368">
        <f>'F16'!K560</f>
        <v>321</v>
      </c>
      <c r="L557" s="356">
        <f>'[1]20.13'!E46</f>
        <v>771120</v>
      </c>
      <c r="M557" s="356">
        <f t="shared" si="109"/>
        <v>1.41</v>
      </c>
      <c r="N557" s="356">
        <v>931</v>
      </c>
      <c r="O557" s="356">
        <v>931</v>
      </c>
      <c r="P557" s="356">
        <v>931</v>
      </c>
      <c r="Q557" s="356">
        <f t="shared" ref="Q557:Q562" si="113">R557+S557+T557+U557</f>
        <v>321</v>
      </c>
      <c r="R557" s="661">
        <v>100</v>
      </c>
      <c r="S557" s="661">
        <v>50</v>
      </c>
      <c r="T557" s="661">
        <v>100</v>
      </c>
      <c r="U557" s="356">
        <f t="shared" si="110"/>
        <v>71</v>
      </c>
      <c r="V557" s="661">
        <v>35</v>
      </c>
      <c r="W557" s="661">
        <f t="shared" si="111"/>
        <v>25</v>
      </c>
      <c r="X557" s="661">
        <v>60</v>
      </c>
      <c r="Y557" s="662">
        <v>-100</v>
      </c>
      <c r="Z557" s="356">
        <v>0</v>
      </c>
      <c r="AA557" s="356">
        <v>0</v>
      </c>
      <c r="AB557" s="356">
        <v>0</v>
      </c>
      <c r="AC557" s="661">
        <f t="shared" si="112"/>
        <v>-100</v>
      </c>
      <c r="AD557" s="644"/>
      <c r="AF557" s="237"/>
      <c r="AG557" s="237"/>
      <c r="AH557" s="237"/>
      <c r="AI557" s="237"/>
    </row>
    <row r="558" spans="1:35" s="234" customFormat="1" x14ac:dyDescent="0.2">
      <c r="A558" s="235"/>
      <c r="B558" s="228"/>
      <c r="C558" s="228"/>
      <c r="D558" s="228"/>
      <c r="E558" s="924"/>
      <c r="F558" s="643" t="s">
        <v>111</v>
      </c>
      <c r="G558" s="925"/>
      <c r="H558" s="186"/>
      <c r="I558" s="186">
        <v>227</v>
      </c>
      <c r="J558" s="261">
        <v>0</v>
      </c>
      <c r="K558" s="368">
        <f>'F16'!K561</f>
        <v>321</v>
      </c>
      <c r="L558" s="356">
        <f>'[1]20.13'!C46</f>
        <v>771120</v>
      </c>
      <c r="M558" s="356">
        <f t="shared" si="109"/>
        <v>1.41</v>
      </c>
      <c r="N558" s="356">
        <v>931</v>
      </c>
      <c r="O558" s="356">
        <v>931</v>
      </c>
      <c r="P558" s="356">
        <v>931</v>
      </c>
      <c r="Q558" s="356">
        <f t="shared" si="113"/>
        <v>321</v>
      </c>
      <c r="R558" s="661">
        <v>100</v>
      </c>
      <c r="S558" s="661">
        <v>50</v>
      </c>
      <c r="T558" s="661">
        <f>200-100</f>
        <v>100</v>
      </c>
      <c r="U558" s="356">
        <f t="shared" si="110"/>
        <v>71</v>
      </c>
      <c r="V558" s="661">
        <v>35</v>
      </c>
      <c r="W558" s="661">
        <f t="shared" si="111"/>
        <v>25</v>
      </c>
      <c r="X558" s="661">
        <v>60</v>
      </c>
      <c r="Y558" s="662">
        <v>-100</v>
      </c>
      <c r="Z558" s="356">
        <v>0</v>
      </c>
      <c r="AA558" s="356">
        <v>0</v>
      </c>
      <c r="AB558" s="356">
        <v>0</v>
      </c>
      <c r="AC558" s="661">
        <f t="shared" si="112"/>
        <v>-100</v>
      </c>
      <c r="AD558" s="644"/>
      <c r="AF558" s="237"/>
      <c r="AG558" s="237"/>
      <c r="AH558" s="237"/>
      <c r="AI558" s="237"/>
    </row>
    <row r="559" spans="1:35" s="234" customFormat="1" x14ac:dyDescent="0.2">
      <c r="A559" s="233"/>
      <c r="B559" s="227"/>
      <c r="C559" s="227"/>
      <c r="D559" s="227"/>
      <c r="E559" s="928" t="s">
        <v>309</v>
      </c>
      <c r="F559" s="643" t="s">
        <v>110</v>
      </c>
      <c r="G559" s="925" t="s">
        <v>171</v>
      </c>
      <c r="H559" s="186"/>
      <c r="I559" s="186">
        <v>57</v>
      </c>
      <c r="J559" s="261">
        <v>20</v>
      </c>
      <c r="K559" s="368">
        <f>'F16'!K562</f>
        <v>34</v>
      </c>
      <c r="L559" s="356">
        <f>'[1]20.14'!E11</f>
        <v>153596</v>
      </c>
      <c r="M559" s="356">
        <f t="shared" si="109"/>
        <v>0.6</v>
      </c>
      <c r="N559" s="356">
        <v>75</v>
      </c>
      <c r="O559" s="356">
        <v>75</v>
      </c>
      <c r="P559" s="356">
        <v>75</v>
      </c>
      <c r="Q559" s="356">
        <f t="shared" si="113"/>
        <v>34</v>
      </c>
      <c r="R559" s="661">
        <v>31</v>
      </c>
      <c r="S559" s="661">
        <v>0</v>
      </c>
      <c r="T559" s="661">
        <v>0</v>
      </c>
      <c r="U559" s="356">
        <f t="shared" si="110"/>
        <v>3</v>
      </c>
      <c r="V559" s="661">
        <v>3</v>
      </c>
      <c r="W559" s="661">
        <f t="shared" si="111"/>
        <v>0</v>
      </c>
      <c r="X559" s="661">
        <v>3</v>
      </c>
      <c r="Y559" s="662">
        <v>0</v>
      </c>
      <c r="Z559" s="356">
        <v>0</v>
      </c>
      <c r="AA559" s="356">
        <v>0</v>
      </c>
      <c r="AB559" s="356">
        <v>0</v>
      </c>
      <c r="AC559" s="661">
        <f t="shared" si="112"/>
        <v>0</v>
      </c>
      <c r="AD559" s="644"/>
      <c r="AF559" s="237"/>
      <c r="AG559" s="237"/>
      <c r="AH559" s="237"/>
      <c r="AI559" s="237"/>
    </row>
    <row r="560" spans="1:35" s="234" customFormat="1" x14ac:dyDescent="0.2">
      <c r="A560" s="235"/>
      <c r="B560" s="228"/>
      <c r="C560" s="228"/>
      <c r="D560" s="228"/>
      <c r="E560" s="924"/>
      <c r="F560" s="643" t="s">
        <v>111</v>
      </c>
      <c r="G560" s="925"/>
      <c r="H560" s="186"/>
      <c r="I560" s="186">
        <v>57</v>
      </c>
      <c r="J560" s="261">
        <v>20</v>
      </c>
      <c r="K560" s="368">
        <f>'F16'!K563</f>
        <v>34</v>
      </c>
      <c r="L560" s="356">
        <f>'[1]20.14'!C11</f>
        <v>153596</v>
      </c>
      <c r="M560" s="356">
        <f t="shared" si="109"/>
        <v>0.6</v>
      </c>
      <c r="N560" s="356">
        <v>75</v>
      </c>
      <c r="O560" s="356">
        <v>75</v>
      </c>
      <c r="P560" s="356">
        <v>75</v>
      </c>
      <c r="Q560" s="356">
        <f t="shared" si="113"/>
        <v>34</v>
      </c>
      <c r="R560" s="661">
        <v>31</v>
      </c>
      <c r="S560" s="661">
        <v>0</v>
      </c>
      <c r="T560" s="661">
        <v>0</v>
      </c>
      <c r="U560" s="356">
        <f t="shared" si="110"/>
        <v>3</v>
      </c>
      <c r="V560" s="661">
        <v>3</v>
      </c>
      <c r="W560" s="661">
        <f t="shared" si="111"/>
        <v>0</v>
      </c>
      <c r="X560" s="661">
        <v>3</v>
      </c>
      <c r="Y560" s="662">
        <v>0</v>
      </c>
      <c r="Z560" s="356">
        <v>0</v>
      </c>
      <c r="AA560" s="356">
        <v>0</v>
      </c>
      <c r="AB560" s="356">
        <v>0</v>
      </c>
      <c r="AC560" s="661">
        <f t="shared" si="112"/>
        <v>0</v>
      </c>
      <c r="AD560" s="644"/>
      <c r="AF560" s="237"/>
      <c r="AG560" s="237"/>
      <c r="AH560" s="237"/>
      <c r="AI560" s="237"/>
    </row>
    <row r="561" spans="1:35" s="234" customFormat="1" x14ac:dyDescent="0.2">
      <c r="A561" s="233"/>
      <c r="B561" s="227"/>
      <c r="C561" s="227"/>
      <c r="D561" s="227"/>
      <c r="E561" s="931" t="s">
        <v>310</v>
      </c>
      <c r="F561" s="643" t="s">
        <v>110</v>
      </c>
      <c r="G561" s="925" t="s">
        <v>172</v>
      </c>
      <c r="H561" s="186"/>
      <c r="I561" s="186">
        <v>54</v>
      </c>
      <c r="J561" s="261">
        <v>120</v>
      </c>
      <c r="K561" s="368">
        <f>'F16'!K564</f>
        <v>460</v>
      </c>
      <c r="L561" s="356">
        <f>'[1]20.25'!E48</f>
        <v>290000</v>
      </c>
      <c r="M561" s="356">
        <f t="shared" si="109"/>
        <v>8.52</v>
      </c>
      <c r="N561" s="356">
        <v>100</v>
      </c>
      <c r="O561" s="356">
        <v>100</v>
      </c>
      <c r="P561" s="356">
        <v>100</v>
      </c>
      <c r="Q561" s="356">
        <f t="shared" si="113"/>
        <v>460</v>
      </c>
      <c r="R561" s="661">
        <v>260</v>
      </c>
      <c r="S561" s="661">
        <v>100</v>
      </c>
      <c r="T561" s="661">
        <v>100</v>
      </c>
      <c r="U561" s="356">
        <f t="shared" si="110"/>
        <v>0</v>
      </c>
      <c r="V561" s="661">
        <v>10</v>
      </c>
      <c r="W561" s="661">
        <f t="shared" si="111"/>
        <v>10</v>
      </c>
      <c r="X561" s="661">
        <v>20</v>
      </c>
      <c r="Y561" s="662">
        <v>0</v>
      </c>
      <c r="Z561" s="356">
        <v>0</v>
      </c>
      <c r="AA561" s="356">
        <v>0</v>
      </c>
      <c r="AB561" s="356">
        <v>0</v>
      </c>
      <c r="AC561" s="661">
        <f t="shared" si="112"/>
        <v>0</v>
      </c>
      <c r="AD561" s="644"/>
      <c r="AF561" s="237"/>
      <c r="AG561" s="237"/>
      <c r="AH561" s="237"/>
      <c r="AI561" s="237"/>
    </row>
    <row r="562" spans="1:35" s="234" customFormat="1" ht="23.25" customHeight="1" x14ac:dyDescent="0.2">
      <c r="A562" s="235"/>
      <c r="B562" s="228"/>
      <c r="C562" s="228"/>
      <c r="D562" s="228"/>
      <c r="E562" s="932"/>
      <c r="F562" s="645" t="s">
        <v>111</v>
      </c>
      <c r="G562" s="925"/>
      <c r="H562" s="186"/>
      <c r="I562" s="186">
        <v>54</v>
      </c>
      <c r="J562" s="261">
        <v>120</v>
      </c>
      <c r="K562" s="368">
        <f>'F16'!K565</f>
        <v>460</v>
      </c>
      <c r="L562" s="356">
        <f>'[1]20.25'!C48</f>
        <v>290000</v>
      </c>
      <c r="M562" s="356">
        <f t="shared" si="109"/>
        <v>8.52</v>
      </c>
      <c r="N562" s="356">
        <v>100</v>
      </c>
      <c r="O562" s="356">
        <v>100</v>
      </c>
      <c r="P562" s="356">
        <v>100</v>
      </c>
      <c r="Q562" s="356">
        <f t="shared" si="113"/>
        <v>460</v>
      </c>
      <c r="R562" s="661">
        <v>260</v>
      </c>
      <c r="S562" s="661">
        <v>100</v>
      </c>
      <c r="T562" s="661">
        <v>100</v>
      </c>
      <c r="U562" s="356">
        <f t="shared" si="110"/>
        <v>0</v>
      </c>
      <c r="V562" s="661">
        <v>10</v>
      </c>
      <c r="W562" s="661">
        <f t="shared" si="111"/>
        <v>10</v>
      </c>
      <c r="X562" s="661">
        <v>20</v>
      </c>
      <c r="Y562" s="662">
        <v>0</v>
      </c>
      <c r="Z562" s="356">
        <v>0</v>
      </c>
      <c r="AA562" s="356">
        <v>0</v>
      </c>
      <c r="AB562" s="356">
        <v>0</v>
      </c>
      <c r="AC562" s="661">
        <f t="shared" si="112"/>
        <v>0</v>
      </c>
      <c r="AD562" s="644"/>
      <c r="AF562" s="237"/>
      <c r="AG562" s="237"/>
      <c r="AH562" s="237"/>
      <c r="AI562" s="237"/>
    </row>
    <row r="563" spans="1:35" s="234" customFormat="1" x14ac:dyDescent="0.2">
      <c r="A563" s="503"/>
      <c r="B563" s="485"/>
      <c r="C563" s="485"/>
      <c r="D563" s="485"/>
      <c r="E563" s="916" t="s">
        <v>173</v>
      </c>
      <c r="F563" s="687" t="s">
        <v>110</v>
      </c>
      <c r="G563" s="851" t="s">
        <v>174</v>
      </c>
      <c r="H563" s="548">
        <f>H565+H567+H569+H571+H573+H575</f>
        <v>0</v>
      </c>
      <c r="I563" s="548">
        <f t="shared" ref="I563:AC564" si="114">I565+I567+I569+I571+I573+I575</f>
        <v>2254</v>
      </c>
      <c r="J563" s="424">
        <f t="shared" si="114"/>
        <v>1054</v>
      </c>
      <c r="K563" s="419">
        <f t="shared" si="114"/>
        <v>1996</v>
      </c>
      <c r="L563" s="419">
        <f t="shared" si="114"/>
        <v>2579100</v>
      </c>
      <c r="M563" s="419">
        <f t="shared" si="114"/>
        <v>16.54</v>
      </c>
      <c r="N563" s="419">
        <f t="shared" si="114"/>
        <v>1754</v>
      </c>
      <c r="O563" s="419">
        <f t="shared" si="114"/>
        <v>1754</v>
      </c>
      <c r="P563" s="419">
        <f t="shared" si="114"/>
        <v>1754</v>
      </c>
      <c r="Q563" s="419">
        <f>Q565+Q567+Q569+Q571+Q573+Q575</f>
        <v>1996</v>
      </c>
      <c r="R563" s="419">
        <f>R565+R567+R569+R571+R573+R575</f>
        <v>798</v>
      </c>
      <c r="S563" s="535">
        <f t="shared" si="114"/>
        <v>416</v>
      </c>
      <c r="T563" s="535">
        <f t="shared" si="114"/>
        <v>453</v>
      </c>
      <c r="U563" s="535">
        <f t="shared" si="114"/>
        <v>329</v>
      </c>
      <c r="V563" s="535">
        <f t="shared" si="114"/>
        <v>88</v>
      </c>
      <c r="W563" s="535">
        <f t="shared" si="114"/>
        <v>122</v>
      </c>
      <c r="X563" s="535">
        <f t="shared" si="114"/>
        <v>210</v>
      </c>
      <c r="Y563" s="419">
        <f t="shared" si="114"/>
        <v>-238</v>
      </c>
      <c r="Z563" s="355">
        <f t="shared" si="114"/>
        <v>0</v>
      </c>
      <c r="AA563" s="355">
        <f t="shared" si="114"/>
        <v>0</v>
      </c>
      <c r="AB563" s="355">
        <f t="shared" si="114"/>
        <v>0</v>
      </c>
      <c r="AC563" s="355">
        <f t="shared" si="114"/>
        <v>-238</v>
      </c>
      <c r="AD563" s="644"/>
      <c r="AF563" s="237"/>
      <c r="AG563" s="237"/>
      <c r="AH563" s="237"/>
      <c r="AI563" s="237"/>
    </row>
    <row r="564" spans="1:35" s="234" customFormat="1" x14ac:dyDescent="0.2">
      <c r="A564" s="504"/>
      <c r="B564" s="489"/>
      <c r="C564" s="489"/>
      <c r="D564" s="489"/>
      <c r="E564" s="917"/>
      <c r="F564" s="687" t="s">
        <v>111</v>
      </c>
      <c r="G564" s="851"/>
      <c r="H564" s="548">
        <f>H566+H568+H570+H572+H574+H576</f>
        <v>0</v>
      </c>
      <c r="I564" s="548">
        <f t="shared" si="114"/>
        <v>2254</v>
      </c>
      <c r="J564" s="424">
        <f t="shared" si="114"/>
        <v>1054</v>
      </c>
      <c r="K564" s="419">
        <f t="shared" si="114"/>
        <v>1996</v>
      </c>
      <c r="L564" s="419">
        <f t="shared" si="114"/>
        <v>2579100</v>
      </c>
      <c r="M564" s="419">
        <f t="shared" si="114"/>
        <v>16.54</v>
      </c>
      <c r="N564" s="419">
        <f t="shared" si="114"/>
        <v>1754</v>
      </c>
      <c r="O564" s="419">
        <f t="shared" si="114"/>
        <v>1754</v>
      </c>
      <c r="P564" s="419">
        <f t="shared" si="114"/>
        <v>1754</v>
      </c>
      <c r="Q564" s="419">
        <f>Q566+Q568+Q570+Q572+Q574+Q576</f>
        <v>1996</v>
      </c>
      <c r="R564" s="419">
        <f>R566+R568+R570+R572+R574+R576</f>
        <v>628</v>
      </c>
      <c r="S564" s="535">
        <f t="shared" si="114"/>
        <v>496</v>
      </c>
      <c r="T564" s="535">
        <f t="shared" si="114"/>
        <v>513</v>
      </c>
      <c r="U564" s="535">
        <f t="shared" si="114"/>
        <v>359</v>
      </c>
      <c r="V564" s="535">
        <f t="shared" si="114"/>
        <v>90</v>
      </c>
      <c r="W564" s="535">
        <f t="shared" si="114"/>
        <v>120</v>
      </c>
      <c r="X564" s="535">
        <f t="shared" si="114"/>
        <v>210</v>
      </c>
      <c r="Y564" s="419">
        <f t="shared" si="114"/>
        <v>-238</v>
      </c>
      <c r="Z564" s="355">
        <f t="shared" si="114"/>
        <v>0</v>
      </c>
      <c r="AA564" s="355">
        <f t="shared" si="114"/>
        <v>0</v>
      </c>
      <c r="AB564" s="355">
        <f t="shared" si="114"/>
        <v>0</v>
      </c>
      <c r="AC564" s="355">
        <f t="shared" si="114"/>
        <v>-238</v>
      </c>
      <c r="AD564" s="644"/>
      <c r="AF564" s="237"/>
      <c r="AG564" s="237"/>
      <c r="AH564" s="237"/>
      <c r="AI564" s="237"/>
    </row>
    <row r="565" spans="1:35" s="234" customFormat="1" x14ac:dyDescent="0.2">
      <c r="A565" s="233"/>
      <c r="B565" s="227"/>
      <c r="C565" s="227"/>
      <c r="D565" s="227"/>
      <c r="E565" s="912" t="s">
        <v>311</v>
      </c>
      <c r="F565" s="207" t="s">
        <v>110</v>
      </c>
      <c r="G565" s="914" t="s">
        <v>175</v>
      </c>
      <c r="H565" s="186"/>
      <c r="I565" s="186">
        <v>205</v>
      </c>
      <c r="J565" s="261">
        <v>40</v>
      </c>
      <c r="K565" s="368">
        <f>'F16'!K568</f>
        <v>12</v>
      </c>
      <c r="L565" s="356">
        <f>'[1]20.30.01'!E51</f>
        <v>50700</v>
      </c>
      <c r="M565" s="356">
        <f t="shared" si="109"/>
        <v>0.06</v>
      </c>
      <c r="N565" s="356">
        <v>120</v>
      </c>
      <c r="O565" s="356">
        <v>120</v>
      </c>
      <c r="P565" s="356">
        <v>120</v>
      </c>
      <c r="Q565" s="356">
        <f t="shared" ref="Q565:Q576" si="115">R565+S565+T565+U565</f>
        <v>12</v>
      </c>
      <c r="R565" s="661">
        <v>6</v>
      </c>
      <c r="S565" s="661">
        <v>4</v>
      </c>
      <c r="T565" s="661">
        <v>1</v>
      </c>
      <c r="U565" s="356">
        <f t="shared" ref="U565:U576" si="116">K565-R565-S565-T565</f>
        <v>1</v>
      </c>
      <c r="V565" s="661">
        <v>1</v>
      </c>
      <c r="W565" s="661">
        <f t="shared" ref="W565:W576" si="117">X565-V565</f>
        <v>0</v>
      </c>
      <c r="X565" s="661">
        <v>1</v>
      </c>
      <c r="Y565" s="662">
        <v>0</v>
      </c>
      <c r="Z565" s="356">
        <v>0</v>
      </c>
      <c r="AA565" s="356">
        <v>0</v>
      </c>
      <c r="AB565" s="356">
        <v>0</v>
      </c>
      <c r="AC565" s="661">
        <f>Y565</f>
        <v>0</v>
      </c>
      <c r="AD565" s="644"/>
      <c r="AF565" s="237"/>
      <c r="AG565" s="237"/>
      <c r="AH565" s="237"/>
      <c r="AI565" s="237"/>
    </row>
    <row r="566" spans="1:35" s="234" customFormat="1" x14ac:dyDescent="0.2">
      <c r="A566" s="235"/>
      <c r="B566" s="228"/>
      <c r="C566" s="228"/>
      <c r="D566" s="228"/>
      <c r="E566" s="913"/>
      <c r="F566" s="207" t="s">
        <v>111</v>
      </c>
      <c r="G566" s="914"/>
      <c r="H566" s="186"/>
      <c r="I566" s="186">
        <v>205</v>
      </c>
      <c r="J566" s="261">
        <v>40</v>
      </c>
      <c r="K566" s="368">
        <f>'F16'!K569</f>
        <v>12</v>
      </c>
      <c r="L566" s="356">
        <f>'[1]20.30.01'!C51</f>
        <v>50700</v>
      </c>
      <c r="M566" s="356">
        <f t="shared" si="109"/>
        <v>0.06</v>
      </c>
      <c r="N566" s="356">
        <v>120</v>
      </c>
      <c r="O566" s="356">
        <v>120</v>
      </c>
      <c r="P566" s="356">
        <v>120</v>
      </c>
      <c r="Q566" s="356">
        <f t="shared" si="115"/>
        <v>12</v>
      </c>
      <c r="R566" s="661">
        <v>6</v>
      </c>
      <c r="S566" s="661">
        <v>4</v>
      </c>
      <c r="T566" s="661">
        <v>1</v>
      </c>
      <c r="U566" s="356">
        <f t="shared" si="116"/>
        <v>1</v>
      </c>
      <c r="V566" s="661">
        <v>1</v>
      </c>
      <c r="W566" s="661">
        <f t="shared" si="117"/>
        <v>0</v>
      </c>
      <c r="X566" s="661">
        <v>1</v>
      </c>
      <c r="Y566" s="662">
        <v>0</v>
      </c>
      <c r="Z566" s="356">
        <v>0</v>
      </c>
      <c r="AA566" s="356">
        <v>0</v>
      </c>
      <c r="AB566" s="356">
        <v>0</v>
      </c>
      <c r="AC566" s="661">
        <f t="shared" ref="AC566:AC576" si="118">Y566</f>
        <v>0</v>
      </c>
      <c r="AD566" s="644"/>
      <c r="AF566" s="237"/>
      <c r="AG566" s="237"/>
      <c r="AH566" s="237"/>
      <c r="AI566" s="237"/>
    </row>
    <row r="567" spans="1:35" s="234" customFormat="1" x14ac:dyDescent="0.2">
      <c r="A567" s="233"/>
      <c r="B567" s="227"/>
      <c r="C567" s="227"/>
      <c r="D567" s="227"/>
      <c r="E567" s="929" t="s">
        <v>312</v>
      </c>
      <c r="F567" s="207" t="s">
        <v>110</v>
      </c>
      <c r="G567" s="914" t="s">
        <v>177</v>
      </c>
      <c r="H567" s="186"/>
      <c r="I567" s="186">
        <v>5</v>
      </c>
      <c r="J567" s="261">
        <v>10</v>
      </c>
      <c r="K567" s="368">
        <f>'F16'!K570</f>
        <v>60</v>
      </c>
      <c r="L567" s="356">
        <f>'[1]20.30.02'!E37</f>
        <v>840000</v>
      </c>
      <c r="M567" s="356">
        <f t="shared" si="109"/>
        <v>12</v>
      </c>
      <c r="N567" s="356">
        <v>10</v>
      </c>
      <c r="O567" s="356">
        <v>10</v>
      </c>
      <c r="P567" s="356">
        <v>10</v>
      </c>
      <c r="Q567" s="356">
        <f t="shared" si="115"/>
        <v>60</v>
      </c>
      <c r="R567" s="661">
        <v>30</v>
      </c>
      <c r="S567" s="661">
        <v>0</v>
      </c>
      <c r="T567" s="661">
        <v>25</v>
      </c>
      <c r="U567" s="356">
        <f t="shared" si="116"/>
        <v>5</v>
      </c>
      <c r="V567" s="661">
        <v>2</v>
      </c>
      <c r="W567" s="661">
        <f t="shared" si="117"/>
        <v>0</v>
      </c>
      <c r="X567" s="661">
        <v>2</v>
      </c>
      <c r="Y567" s="662">
        <v>0</v>
      </c>
      <c r="Z567" s="356">
        <v>0</v>
      </c>
      <c r="AA567" s="356">
        <v>0</v>
      </c>
      <c r="AB567" s="356">
        <v>0</v>
      </c>
      <c r="AC567" s="661">
        <f t="shared" si="118"/>
        <v>0</v>
      </c>
      <c r="AD567" s="644"/>
      <c r="AF567" s="237"/>
      <c r="AG567" s="237"/>
      <c r="AH567" s="237"/>
      <c r="AI567" s="237"/>
    </row>
    <row r="568" spans="1:35" s="234" customFormat="1" x14ac:dyDescent="0.2">
      <c r="A568" s="235"/>
      <c r="B568" s="228"/>
      <c r="C568" s="228"/>
      <c r="D568" s="228"/>
      <c r="E568" s="930"/>
      <c r="F568" s="207" t="s">
        <v>111</v>
      </c>
      <c r="G568" s="914"/>
      <c r="H568" s="186"/>
      <c r="I568" s="186">
        <v>5</v>
      </c>
      <c r="J568" s="261">
        <v>10</v>
      </c>
      <c r="K568" s="368">
        <f>'F16'!K571</f>
        <v>60</v>
      </c>
      <c r="L568" s="356">
        <f>'[1]20.30.02'!C37</f>
        <v>840000</v>
      </c>
      <c r="M568" s="356">
        <f t="shared" si="109"/>
        <v>12</v>
      </c>
      <c r="N568" s="356">
        <v>10</v>
      </c>
      <c r="O568" s="356">
        <v>10</v>
      </c>
      <c r="P568" s="356">
        <v>10</v>
      </c>
      <c r="Q568" s="356">
        <f t="shared" si="115"/>
        <v>60</v>
      </c>
      <c r="R568" s="661">
        <v>30</v>
      </c>
      <c r="S568" s="661">
        <v>0</v>
      </c>
      <c r="T568" s="661">
        <v>25</v>
      </c>
      <c r="U568" s="356">
        <f t="shared" si="116"/>
        <v>5</v>
      </c>
      <c r="V568" s="661">
        <v>2</v>
      </c>
      <c r="W568" s="661">
        <f t="shared" si="117"/>
        <v>0</v>
      </c>
      <c r="X568" s="661">
        <v>2</v>
      </c>
      <c r="Y568" s="662">
        <v>0</v>
      </c>
      <c r="Z568" s="356">
        <v>0</v>
      </c>
      <c r="AA568" s="356">
        <v>0</v>
      </c>
      <c r="AB568" s="356">
        <v>0</v>
      </c>
      <c r="AC568" s="661">
        <f t="shared" si="118"/>
        <v>0</v>
      </c>
      <c r="AD568" s="644"/>
      <c r="AF568" s="237"/>
      <c r="AG568" s="237"/>
      <c r="AH568" s="237"/>
      <c r="AI568" s="237"/>
    </row>
    <row r="569" spans="1:35" s="234" customFormat="1" x14ac:dyDescent="0.2">
      <c r="A569" s="233"/>
      <c r="B569" s="227"/>
      <c r="C569" s="227"/>
      <c r="D569" s="227"/>
      <c r="E569" s="912" t="s">
        <v>313</v>
      </c>
      <c r="F569" s="207" t="s">
        <v>110</v>
      </c>
      <c r="G569" s="914" t="s">
        <v>178</v>
      </c>
      <c r="H569" s="186"/>
      <c r="I569" s="186">
        <v>34</v>
      </c>
      <c r="J569" s="261">
        <v>6</v>
      </c>
      <c r="K569" s="368">
        <f>'F16'!K572</f>
        <v>25</v>
      </c>
      <c r="L569" s="356">
        <f>'[1]20.30.03'!E43</f>
        <v>2000</v>
      </c>
      <c r="M569" s="356">
        <f t="shared" si="109"/>
        <v>0.74</v>
      </c>
      <c r="N569" s="356">
        <v>66</v>
      </c>
      <c r="O569" s="356">
        <v>66</v>
      </c>
      <c r="P569" s="356">
        <v>66</v>
      </c>
      <c r="Q569" s="356">
        <f t="shared" si="115"/>
        <v>25</v>
      </c>
      <c r="R569" s="661">
        <v>10</v>
      </c>
      <c r="S569" s="661">
        <v>10</v>
      </c>
      <c r="T569" s="661">
        <v>5</v>
      </c>
      <c r="U569" s="356">
        <f t="shared" si="116"/>
        <v>0</v>
      </c>
      <c r="V569" s="661">
        <v>3</v>
      </c>
      <c r="W569" s="661">
        <f t="shared" si="117"/>
        <v>0</v>
      </c>
      <c r="X569" s="661">
        <v>3</v>
      </c>
      <c r="Y569" s="662">
        <v>12</v>
      </c>
      <c r="Z569" s="356">
        <v>0</v>
      </c>
      <c r="AA569" s="356">
        <v>0</v>
      </c>
      <c r="AB569" s="356">
        <v>0</v>
      </c>
      <c r="AC569" s="661">
        <f t="shared" si="118"/>
        <v>12</v>
      </c>
      <c r="AD569" s="644"/>
      <c r="AF569" s="237"/>
      <c r="AG569" s="237"/>
      <c r="AH569" s="237"/>
      <c r="AI569" s="237"/>
    </row>
    <row r="570" spans="1:35" s="234" customFormat="1" x14ac:dyDescent="0.2">
      <c r="A570" s="235"/>
      <c r="B570" s="228"/>
      <c r="C570" s="228"/>
      <c r="D570" s="228"/>
      <c r="E570" s="913"/>
      <c r="F570" s="207" t="s">
        <v>111</v>
      </c>
      <c r="G570" s="914"/>
      <c r="H570" s="186"/>
      <c r="I570" s="186">
        <v>34</v>
      </c>
      <c r="J570" s="261">
        <v>6</v>
      </c>
      <c r="K570" s="368">
        <f>'F16'!K573</f>
        <v>25</v>
      </c>
      <c r="L570" s="356">
        <f>'[1]20.30.03'!C43</f>
        <v>2000</v>
      </c>
      <c r="M570" s="356">
        <f t="shared" si="109"/>
        <v>0.74</v>
      </c>
      <c r="N570" s="356">
        <v>66</v>
      </c>
      <c r="O570" s="356">
        <v>66</v>
      </c>
      <c r="P570" s="356">
        <v>66</v>
      </c>
      <c r="Q570" s="356">
        <f t="shared" si="115"/>
        <v>25</v>
      </c>
      <c r="R570" s="356">
        <v>10</v>
      </c>
      <c r="S570" s="661">
        <v>10</v>
      </c>
      <c r="T570" s="661">
        <v>5</v>
      </c>
      <c r="U570" s="356">
        <f t="shared" si="116"/>
        <v>0</v>
      </c>
      <c r="V570" s="661">
        <v>3</v>
      </c>
      <c r="W570" s="661">
        <f t="shared" si="117"/>
        <v>0</v>
      </c>
      <c r="X570" s="661">
        <v>3</v>
      </c>
      <c r="Y570" s="662">
        <v>12</v>
      </c>
      <c r="Z570" s="356">
        <v>0</v>
      </c>
      <c r="AA570" s="356">
        <v>0</v>
      </c>
      <c r="AB570" s="356">
        <v>0</v>
      </c>
      <c r="AC570" s="661">
        <f t="shared" si="118"/>
        <v>12</v>
      </c>
      <c r="AD570" s="644"/>
      <c r="AF570" s="237"/>
      <c r="AG570" s="237"/>
      <c r="AH570" s="237"/>
      <c r="AI570" s="237"/>
    </row>
    <row r="571" spans="1:35" s="234" customFormat="1" x14ac:dyDescent="0.2">
      <c r="A571" s="233"/>
      <c r="B571" s="227"/>
      <c r="C571" s="227"/>
      <c r="D571" s="227"/>
      <c r="E571" s="912" t="s">
        <v>179</v>
      </c>
      <c r="F571" s="207" t="s">
        <v>110</v>
      </c>
      <c r="G571" s="914" t="s">
        <v>180</v>
      </c>
      <c r="H571" s="186"/>
      <c r="I571" s="186">
        <v>435</v>
      </c>
      <c r="J571" s="261">
        <v>40</v>
      </c>
      <c r="K571" s="368">
        <f>'F16'!K574</f>
        <v>320</v>
      </c>
      <c r="L571" s="356">
        <f>'[1]20.30.04'!F36</f>
        <v>83200</v>
      </c>
      <c r="M571" s="356">
        <f t="shared" si="109"/>
        <v>0.74</v>
      </c>
      <c r="N571" s="356">
        <v>50</v>
      </c>
      <c r="O571" s="356">
        <v>50</v>
      </c>
      <c r="P571" s="356">
        <v>50</v>
      </c>
      <c r="Q571" s="356">
        <f t="shared" si="115"/>
        <v>320</v>
      </c>
      <c r="R571" s="661">
        <v>250</v>
      </c>
      <c r="S571" s="661">
        <v>0</v>
      </c>
      <c r="T571" s="661">
        <v>20</v>
      </c>
      <c r="U571" s="356">
        <f t="shared" si="116"/>
        <v>50</v>
      </c>
      <c r="V571" s="661">
        <v>2</v>
      </c>
      <c r="W571" s="661">
        <f t="shared" si="117"/>
        <v>30</v>
      </c>
      <c r="X571" s="661">
        <v>32</v>
      </c>
      <c r="Y571" s="662">
        <v>100</v>
      </c>
      <c r="Z571" s="356">
        <v>0</v>
      </c>
      <c r="AA571" s="356">
        <v>0</v>
      </c>
      <c r="AB571" s="356">
        <v>0</v>
      </c>
      <c r="AC571" s="661">
        <f t="shared" si="118"/>
        <v>100</v>
      </c>
      <c r="AD571" s="644"/>
      <c r="AF571" s="237"/>
      <c r="AG571" s="237"/>
      <c r="AH571" s="237"/>
      <c r="AI571" s="237"/>
    </row>
    <row r="572" spans="1:35" s="234" customFormat="1" x14ac:dyDescent="0.2">
      <c r="A572" s="235"/>
      <c r="B572" s="228"/>
      <c r="C572" s="228"/>
      <c r="D572" s="228"/>
      <c r="E572" s="913"/>
      <c r="F572" s="207" t="s">
        <v>111</v>
      </c>
      <c r="G572" s="914"/>
      <c r="H572" s="186"/>
      <c r="I572" s="186">
        <v>435</v>
      </c>
      <c r="J572" s="261">
        <v>40</v>
      </c>
      <c r="K572" s="368">
        <f>'F16'!K575</f>
        <v>320</v>
      </c>
      <c r="L572" s="356">
        <f>'[1]20.30.04'!D36</f>
        <v>83200</v>
      </c>
      <c r="M572" s="356">
        <f t="shared" si="109"/>
        <v>0.74</v>
      </c>
      <c r="N572" s="356">
        <v>50</v>
      </c>
      <c r="O572" s="356">
        <v>50</v>
      </c>
      <c r="P572" s="356">
        <v>50</v>
      </c>
      <c r="Q572" s="356">
        <f t="shared" si="115"/>
        <v>320</v>
      </c>
      <c r="R572" s="661">
        <v>80</v>
      </c>
      <c r="S572" s="661">
        <v>80</v>
      </c>
      <c r="T572" s="661">
        <v>80</v>
      </c>
      <c r="U572" s="356">
        <f t="shared" si="116"/>
        <v>80</v>
      </c>
      <c r="V572" s="661">
        <v>4</v>
      </c>
      <c r="W572" s="661">
        <f t="shared" si="117"/>
        <v>28</v>
      </c>
      <c r="X572" s="661">
        <v>32</v>
      </c>
      <c r="Y572" s="662">
        <v>100</v>
      </c>
      <c r="Z572" s="356">
        <v>0</v>
      </c>
      <c r="AA572" s="356">
        <v>0</v>
      </c>
      <c r="AB572" s="356">
        <v>0</v>
      </c>
      <c r="AC572" s="661">
        <f t="shared" si="118"/>
        <v>100</v>
      </c>
      <c r="AD572" s="644"/>
      <c r="AF572" s="237"/>
      <c r="AG572" s="237"/>
      <c r="AH572" s="237"/>
      <c r="AI572" s="237"/>
    </row>
    <row r="573" spans="1:35" s="234" customFormat="1" x14ac:dyDescent="0.2">
      <c r="A573" s="233"/>
      <c r="B573" s="227"/>
      <c r="C573" s="227"/>
      <c r="D573" s="227"/>
      <c r="E573" s="921" t="s">
        <v>314</v>
      </c>
      <c r="F573" s="207" t="s">
        <v>110</v>
      </c>
      <c r="G573" s="914" t="s">
        <v>181</v>
      </c>
      <c r="H573" s="186"/>
      <c r="I573" s="186">
        <v>4</v>
      </c>
      <c r="J573" s="261">
        <v>8</v>
      </c>
      <c r="K573" s="368">
        <f>'F16'!K576</f>
        <v>8</v>
      </c>
      <c r="L573" s="356">
        <f>'[1]20.30.07'!F28</f>
        <v>8000</v>
      </c>
      <c r="M573" s="356">
        <f t="shared" si="109"/>
        <v>2</v>
      </c>
      <c r="N573" s="356">
        <v>8</v>
      </c>
      <c r="O573" s="356">
        <v>8</v>
      </c>
      <c r="P573" s="356">
        <v>8</v>
      </c>
      <c r="Q573" s="356">
        <f t="shared" si="115"/>
        <v>8</v>
      </c>
      <c r="R573" s="661">
        <v>2</v>
      </c>
      <c r="S573" s="661">
        <v>2</v>
      </c>
      <c r="T573" s="661">
        <v>2</v>
      </c>
      <c r="U573" s="356">
        <f t="shared" si="116"/>
        <v>2</v>
      </c>
      <c r="V573" s="661">
        <v>0</v>
      </c>
      <c r="W573" s="661">
        <f t="shared" si="117"/>
        <v>1</v>
      </c>
      <c r="X573" s="661">
        <v>1</v>
      </c>
      <c r="Y573" s="662"/>
      <c r="Z573" s="356">
        <v>0</v>
      </c>
      <c r="AA573" s="356">
        <v>0</v>
      </c>
      <c r="AB573" s="356">
        <v>0</v>
      </c>
      <c r="AC573" s="661">
        <f t="shared" si="118"/>
        <v>0</v>
      </c>
      <c r="AD573" s="644"/>
      <c r="AF573" s="237"/>
      <c r="AG573" s="237"/>
      <c r="AH573" s="237"/>
      <c r="AI573" s="237"/>
    </row>
    <row r="574" spans="1:35" s="234" customFormat="1" x14ac:dyDescent="0.2">
      <c r="A574" s="235"/>
      <c r="B574" s="228"/>
      <c r="C574" s="228"/>
      <c r="D574" s="228"/>
      <c r="E574" s="922"/>
      <c r="F574" s="207" t="s">
        <v>111</v>
      </c>
      <c r="G574" s="914"/>
      <c r="H574" s="186"/>
      <c r="I574" s="186">
        <v>4</v>
      </c>
      <c r="J574" s="261">
        <v>8</v>
      </c>
      <c r="K574" s="368">
        <f>'F16'!K577</f>
        <v>8</v>
      </c>
      <c r="L574" s="356">
        <f>'[1]20.30.07'!D28</f>
        <v>8000</v>
      </c>
      <c r="M574" s="356">
        <f t="shared" si="109"/>
        <v>2</v>
      </c>
      <c r="N574" s="356">
        <v>8</v>
      </c>
      <c r="O574" s="356">
        <v>8</v>
      </c>
      <c r="P574" s="356">
        <v>8</v>
      </c>
      <c r="Q574" s="356">
        <f t="shared" si="115"/>
        <v>8</v>
      </c>
      <c r="R574" s="661">
        <v>2</v>
      </c>
      <c r="S574" s="661">
        <v>2</v>
      </c>
      <c r="T574" s="661">
        <v>2</v>
      </c>
      <c r="U574" s="356">
        <f t="shared" si="116"/>
        <v>2</v>
      </c>
      <c r="V574" s="661">
        <v>0</v>
      </c>
      <c r="W574" s="661">
        <f t="shared" si="117"/>
        <v>1</v>
      </c>
      <c r="X574" s="661">
        <v>1</v>
      </c>
      <c r="Y574" s="662"/>
      <c r="Z574" s="356">
        <v>0</v>
      </c>
      <c r="AA574" s="356">
        <v>0</v>
      </c>
      <c r="AB574" s="356">
        <v>0</v>
      </c>
      <c r="AC574" s="661">
        <f t="shared" si="118"/>
        <v>0</v>
      </c>
      <c r="AD574" s="644"/>
      <c r="AF574" s="237"/>
      <c r="AG574" s="237"/>
      <c r="AH574" s="237"/>
      <c r="AI574" s="237"/>
    </row>
    <row r="575" spans="1:35" s="234" customFormat="1" x14ac:dyDescent="0.2">
      <c r="A575" s="233"/>
      <c r="B575" s="227"/>
      <c r="C575" s="227"/>
      <c r="D575" s="227"/>
      <c r="E575" s="921" t="s">
        <v>315</v>
      </c>
      <c r="F575" s="207" t="s">
        <v>110</v>
      </c>
      <c r="G575" s="914" t="s">
        <v>182</v>
      </c>
      <c r="H575" s="186"/>
      <c r="I575" s="186">
        <v>1571</v>
      </c>
      <c r="J575" s="261">
        <v>950</v>
      </c>
      <c r="K575" s="368">
        <f>'F16'!K578</f>
        <v>1571</v>
      </c>
      <c r="L575" s="356">
        <f>'[1]20.30.30'!E41</f>
        <v>1595200</v>
      </c>
      <c r="M575" s="356">
        <f t="shared" si="109"/>
        <v>1</v>
      </c>
      <c r="N575" s="356">
        <f>1500</f>
        <v>1500</v>
      </c>
      <c r="O575" s="356">
        <f>1500</f>
        <v>1500</v>
      </c>
      <c r="P575" s="356">
        <f>1500</f>
        <v>1500</v>
      </c>
      <c r="Q575" s="356">
        <f t="shared" si="115"/>
        <v>1571</v>
      </c>
      <c r="R575" s="661">
        <v>500</v>
      </c>
      <c r="S575" s="661">
        <f>400</f>
        <v>400</v>
      </c>
      <c r="T575" s="661">
        <v>400</v>
      </c>
      <c r="U575" s="356">
        <f t="shared" si="116"/>
        <v>271</v>
      </c>
      <c r="V575" s="661">
        <v>80</v>
      </c>
      <c r="W575" s="661">
        <f t="shared" si="117"/>
        <v>91</v>
      </c>
      <c r="X575" s="661">
        <v>171</v>
      </c>
      <c r="Y575" s="662">
        <v>-350</v>
      </c>
      <c r="Z575" s="356">
        <v>0</v>
      </c>
      <c r="AA575" s="356">
        <v>0</v>
      </c>
      <c r="AB575" s="356">
        <v>0</v>
      </c>
      <c r="AC575" s="661">
        <f t="shared" si="118"/>
        <v>-350</v>
      </c>
      <c r="AD575" s="644"/>
      <c r="AF575" s="237"/>
      <c r="AG575" s="237"/>
      <c r="AH575" s="237"/>
      <c r="AI575" s="237"/>
    </row>
    <row r="576" spans="1:35" s="234" customFormat="1" x14ac:dyDescent="0.2">
      <c r="A576" s="235"/>
      <c r="B576" s="228"/>
      <c r="C576" s="228"/>
      <c r="D576" s="228"/>
      <c r="E576" s="922"/>
      <c r="F576" s="207" t="s">
        <v>111</v>
      </c>
      <c r="G576" s="914"/>
      <c r="H576" s="186"/>
      <c r="I576" s="186">
        <v>1571</v>
      </c>
      <c r="J576" s="261">
        <v>950</v>
      </c>
      <c r="K576" s="368">
        <f>'F16'!K579</f>
        <v>1571</v>
      </c>
      <c r="L576" s="356">
        <f>'[1]20.30.30'!C41</f>
        <v>1595200</v>
      </c>
      <c r="M576" s="356">
        <f t="shared" si="109"/>
        <v>1</v>
      </c>
      <c r="N576" s="356">
        <f>1500</f>
        <v>1500</v>
      </c>
      <c r="O576" s="356">
        <f>1500</f>
        <v>1500</v>
      </c>
      <c r="P576" s="356">
        <f>1500</f>
        <v>1500</v>
      </c>
      <c r="Q576" s="356">
        <f t="shared" si="115"/>
        <v>1571</v>
      </c>
      <c r="R576" s="661">
        <v>500</v>
      </c>
      <c r="S576" s="661">
        <f>400</f>
        <v>400</v>
      </c>
      <c r="T576" s="661">
        <v>400</v>
      </c>
      <c r="U576" s="356">
        <f t="shared" si="116"/>
        <v>271</v>
      </c>
      <c r="V576" s="661">
        <v>80</v>
      </c>
      <c r="W576" s="661">
        <f t="shared" si="117"/>
        <v>91</v>
      </c>
      <c r="X576" s="661">
        <v>171</v>
      </c>
      <c r="Y576" s="662">
        <v>-350</v>
      </c>
      <c r="Z576" s="356">
        <v>0</v>
      </c>
      <c r="AA576" s="356">
        <v>0</v>
      </c>
      <c r="AB576" s="356">
        <v>0</v>
      </c>
      <c r="AC576" s="661">
        <f t="shared" si="118"/>
        <v>-350</v>
      </c>
      <c r="AD576" s="644"/>
      <c r="AF576" s="237"/>
      <c r="AG576" s="237"/>
      <c r="AH576" s="237"/>
      <c r="AI576" s="237"/>
    </row>
    <row r="577" spans="1:35" s="234" customFormat="1" hidden="1" x14ac:dyDescent="0.2">
      <c r="A577" s="236"/>
      <c r="B577" s="237"/>
      <c r="C577" s="237"/>
      <c r="D577" s="237"/>
      <c r="E577" s="238"/>
      <c r="F577" s="348"/>
      <c r="G577" s="239"/>
      <c r="H577" s="162"/>
      <c r="I577" s="160"/>
      <c r="J577" s="262"/>
      <c r="K577" s="368">
        <f>'[1]2022'!E145</f>
        <v>0</v>
      </c>
      <c r="L577" s="356"/>
      <c r="M577" s="356" t="e">
        <f t="shared" si="109"/>
        <v>#DIV/0!</v>
      </c>
      <c r="N577" s="356"/>
      <c r="O577" s="356"/>
      <c r="P577" s="356"/>
      <c r="Q577" s="356">
        <f t="shared" ref="Q577:Q628" si="119">K577+Y577</f>
        <v>0</v>
      </c>
      <c r="R577" s="663"/>
      <c r="S577" s="663"/>
      <c r="T577" s="663"/>
      <c r="U577" s="661">
        <f t="shared" ref="U577:U628" si="120">Q577-R577-S577-T577</f>
        <v>0</v>
      </c>
      <c r="V577" s="663"/>
      <c r="W577" s="663"/>
      <c r="X577" s="663"/>
      <c r="Y577" s="664"/>
      <c r="Z577" s="663"/>
      <c r="AA577" s="663"/>
      <c r="AB577" s="663"/>
      <c r="AC577" s="663"/>
      <c r="AD577" s="644"/>
      <c r="AF577" s="237"/>
      <c r="AG577" s="237"/>
      <c r="AH577" s="237"/>
      <c r="AI577" s="237"/>
    </row>
    <row r="578" spans="1:35" s="242" customFormat="1" ht="15" hidden="1" x14ac:dyDescent="0.25">
      <c r="A578" s="184"/>
      <c r="B578" s="172"/>
      <c r="C578" s="172"/>
      <c r="D578" s="172"/>
      <c r="E578" s="240" t="s">
        <v>724</v>
      </c>
      <c r="F578" s="348" t="s">
        <v>110</v>
      </c>
      <c r="G578" s="241" t="s">
        <v>725</v>
      </c>
      <c r="H578" s="162"/>
      <c r="I578" s="160"/>
      <c r="J578" s="262"/>
      <c r="K578" s="368">
        <f>'[1]2022'!E146</f>
        <v>0</v>
      </c>
      <c r="L578" s="356"/>
      <c r="M578" s="356" t="e">
        <f t="shared" si="109"/>
        <v>#DIV/0!</v>
      </c>
      <c r="N578" s="356"/>
      <c r="O578" s="356"/>
      <c r="P578" s="356"/>
      <c r="Q578" s="356">
        <f t="shared" si="119"/>
        <v>0</v>
      </c>
      <c r="R578" s="355"/>
      <c r="S578" s="355"/>
      <c r="T578" s="355"/>
      <c r="U578" s="661">
        <f t="shared" si="120"/>
        <v>0</v>
      </c>
      <c r="V578" s="355"/>
      <c r="W578" s="355"/>
      <c r="X578" s="355"/>
      <c r="Y578" s="387"/>
      <c r="Z578" s="355"/>
      <c r="AA578" s="355"/>
      <c r="AB578" s="355"/>
      <c r="AC578" s="355"/>
      <c r="AD578" s="633"/>
      <c r="AF578" s="172"/>
      <c r="AG578" s="172"/>
      <c r="AH578" s="172"/>
      <c r="AI578" s="172"/>
    </row>
    <row r="579" spans="1:35" s="242" customFormat="1" ht="15" hidden="1" x14ac:dyDescent="0.25">
      <c r="A579" s="184"/>
      <c r="B579" s="172"/>
      <c r="C579" s="172"/>
      <c r="D579" s="172"/>
      <c r="E579" s="240"/>
      <c r="F579" s="348" t="s">
        <v>111</v>
      </c>
      <c r="G579" s="241"/>
      <c r="H579" s="162"/>
      <c r="I579" s="160"/>
      <c r="J579" s="262"/>
      <c r="K579" s="368">
        <f>'[1]2022'!E147</f>
        <v>0</v>
      </c>
      <c r="L579" s="356"/>
      <c r="M579" s="356" t="e">
        <f t="shared" si="109"/>
        <v>#DIV/0!</v>
      </c>
      <c r="N579" s="356"/>
      <c r="O579" s="356"/>
      <c r="P579" s="356"/>
      <c r="Q579" s="356">
        <f t="shared" si="119"/>
        <v>0</v>
      </c>
      <c r="R579" s="355"/>
      <c r="S579" s="355"/>
      <c r="T579" s="355"/>
      <c r="U579" s="661">
        <f t="shared" si="120"/>
        <v>0</v>
      </c>
      <c r="V579" s="355"/>
      <c r="W579" s="355"/>
      <c r="X579" s="355"/>
      <c r="Y579" s="387"/>
      <c r="Z579" s="355"/>
      <c r="AA579" s="355"/>
      <c r="AB579" s="355"/>
      <c r="AC579" s="355"/>
      <c r="AD579" s="633"/>
      <c r="AF579" s="172"/>
      <c r="AG579" s="172"/>
      <c r="AH579" s="172"/>
      <c r="AI579" s="172"/>
    </row>
    <row r="580" spans="1:35" hidden="1" x14ac:dyDescent="0.2">
      <c r="A580" s="174"/>
      <c r="B580" s="164"/>
      <c r="C580" s="164"/>
      <c r="D580" s="164"/>
      <c r="E580" s="172" t="s">
        <v>723</v>
      </c>
      <c r="F580" s="351"/>
      <c r="H580" s="162"/>
      <c r="I580" s="160"/>
      <c r="J580" s="262"/>
      <c r="K580" s="368">
        <f>'[1]2022'!E148</f>
        <v>0</v>
      </c>
      <c r="L580" s="356"/>
      <c r="M580" s="356" t="e">
        <f t="shared" si="109"/>
        <v>#DIV/0!</v>
      </c>
      <c r="N580" s="356"/>
      <c r="O580" s="356"/>
      <c r="P580" s="356"/>
      <c r="Q580" s="356">
        <f t="shared" si="119"/>
        <v>0</v>
      </c>
      <c r="R580" s="356"/>
      <c r="S580" s="356"/>
      <c r="T580" s="356"/>
      <c r="U580" s="661">
        <f t="shared" si="120"/>
        <v>0</v>
      </c>
      <c r="V580" s="356"/>
      <c r="W580" s="356"/>
      <c r="X580" s="356"/>
      <c r="Y580" s="368"/>
      <c r="Z580" s="356"/>
      <c r="AA580" s="356"/>
      <c r="AB580" s="356"/>
      <c r="AC580" s="356"/>
    </row>
    <row r="581" spans="1:35" hidden="1" x14ac:dyDescent="0.2">
      <c r="A581" s="174"/>
      <c r="B581" s="164"/>
      <c r="C581" s="164"/>
      <c r="D581" s="164"/>
      <c r="E581" s="172" t="s">
        <v>723</v>
      </c>
      <c r="F581" s="351"/>
      <c r="H581" s="162"/>
      <c r="I581" s="160"/>
      <c r="J581" s="262"/>
      <c r="K581" s="368">
        <f>'[1]2022'!E149</f>
        <v>0</v>
      </c>
      <c r="L581" s="356"/>
      <c r="M581" s="356" t="e">
        <f t="shared" si="109"/>
        <v>#DIV/0!</v>
      </c>
      <c r="N581" s="356"/>
      <c r="O581" s="356"/>
      <c r="P581" s="356"/>
      <c r="Q581" s="356">
        <f t="shared" si="119"/>
        <v>0</v>
      </c>
      <c r="R581" s="356"/>
      <c r="S581" s="356"/>
      <c r="T581" s="356"/>
      <c r="U581" s="661">
        <f t="shared" si="120"/>
        <v>0</v>
      </c>
      <c r="V581" s="356"/>
      <c r="W581" s="356"/>
      <c r="X581" s="356"/>
      <c r="Y581" s="368"/>
      <c r="Z581" s="356"/>
      <c r="AA581" s="356"/>
      <c r="AB581" s="356"/>
      <c r="AC581" s="356"/>
    </row>
    <row r="582" spans="1:35" hidden="1" x14ac:dyDescent="0.2">
      <c r="A582" s="174"/>
      <c r="B582" s="164"/>
      <c r="C582" s="164"/>
      <c r="D582" s="164"/>
      <c r="E582" s="172"/>
      <c r="F582" s="351"/>
      <c r="H582" s="162"/>
      <c r="I582" s="160"/>
      <c r="J582" s="262"/>
      <c r="K582" s="368">
        <f>'[1]2022'!E150</f>
        <v>0</v>
      </c>
      <c r="L582" s="356"/>
      <c r="M582" s="356" t="e">
        <f t="shared" si="109"/>
        <v>#DIV/0!</v>
      </c>
      <c r="N582" s="356"/>
      <c r="O582" s="356"/>
      <c r="P582" s="356"/>
      <c r="Q582" s="356">
        <f t="shared" si="119"/>
        <v>0</v>
      </c>
      <c r="R582" s="356"/>
      <c r="S582" s="356"/>
      <c r="T582" s="356"/>
      <c r="U582" s="661">
        <f t="shared" si="120"/>
        <v>0</v>
      </c>
      <c r="V582" s="356"/>
      <c r="W582" s="356"/>
      <c r="X582" s="356"/>
      <c r="Y582" s="368"/>
      <c r="Z582" s="356"/>
      <c r="AA582" s="356"/>
      <c r="AB582" s="356"/>
      <c r="AC582" s="356"/>
    </row>
    <row r="583" spans="1:35" hidden="1" x14ac:dyDescent="0.2">
      <c r="A583" s="174"/>
      <c r="B583" s="164"/>
      <c r="C583" s="164"/>
      <c r="D583" s="164"/>
      <c r="E583" s="240" t="s">
        <v>726</v>
      </c>
      <c r="F583" s="348" t="s">
        <v>110</v>
      </c>
      <c r="G583" s="400">
        <v>40</v>
      </c>
      <c r="H583" s="162"/>
      <c r="I583" s="160"/>
      <c r="J583" s="262"/>
      <c r="K583" s="368">
        <f>'[1]2022'!E151</f>
        <v>0</v>
      </c>
      <c r="L583" s="356"/>
      <c r="M583" s="356" t="e">
        <f t="shared" si="109"/>
        <v>#DIV/0!</v>
      </c>
      <c r="N583" s="356"/>
      <c r="O583" s="356"/>
      <c r="P583" s="356"/>
      <c r="Q583" s="356">
        <f t="shared" si="119"/>
        <v>0</v>
      </c>
      <c r="R583" s="356"/>
      <c r="S583" s="356"/>
      <c r="T583" s="356"/>
      <c r="U583" s="661">
        <f t="shared" si="120"/>
        <v>0</v>
      </c>
      <c r="V583" s="356"/>
      <c r="W583" s="356"/>
      <c r="X583" s="356"/>
      <c r="Y583" s="368"/>
      <c r="Z583" s="356"/>
      <c r="AA583" s="356"/>
      <c r="AB583" s="356"/>
      <c r="AC583" s="356"/>
    </row>
    <row r="584" spans="1:35" hidden="1" x14ac:dyDescent="0.2">
      <c r="A584" s="174"/>
      <c r="B584" s="164"/>
      <c r="C584" s="164"/>
      <c r="D584" s="164"/>
      <c r="E584" s="240"/>
      <c r="F584" s="348" t="s">
        <v>111</v>
      </c>
      <c r="H584" s="162"/>
      <c r="I584" s="160"/>
      <c r="J584" s="262"/>
      <c r="K584" s="368">
        <f>'[1]2022'!E152</f>
        <v>0</v>
      </c>
      <c r="L584" s="356"/>
      <c r="M584" s="356" t="e">
        <f t="shared" si="109"/>
        <v>#DIV/0!</v>
      </c>
      <c r="N584" s="356"/>
      <c r="O584" s="356"/>
      <c r="P584" s="356"/>
      <c r="Q584" s="356">
        <f t="shared" si="119"/>
        <v>0</v>
      </c>
      <c r="R584" s="356"/>
      <c r="S584" s="356"/>
      <c r="T584" s="356"/>
      <c r="U584" s="661">
        <f t="shared" si="120"/>
        <v>0</v>
      </c>
      <c r="V584" s="356"/>
      <c r="W584" s="356"/>
      <c r="X584" s="356"/>
      <c r="Y584" s="368"/>
      <c r="Z584" s="356"/>
      <c r="AA584" s="356"/>
      <c r="AB584" s="356"/>
      <c r="AC584" s="356"/>
    </row>
    <row r="585" spans="1:35" hidden="1" x14ac:dyDescent="0.2">
      <c r="A585" s="174"/>
      <c r="B585" s="164"/>
      <c r="C585" s="164"/>
      <c r="D585" s="164"/>
      <c r="E585" s="172" t="s">
        <v>727</v>
      </c>
      <c r="F585" s="348" t="s">
        <v>110</v>
      </c>
      <c r="G585" s="183" t="s">
        <v>728</v>
      </c>
      <c r="H585" s="162"/>
      <c r="I585" s="160"/>
      <c r="J585" s="262"/>
      <c r="K585" s="368">
        <f>'[1]2022'!E153</f>
        <v>0</v>
      </c>
      <c r="L585" s="356"/>
      <c r="M585" s="356" t="e">
        <f t="shared" si="109"/>
        <v>#DIV/0!</v>
      </c>
      <c r="N585" s="356"/>
      <c r="O585" s="356"/>
      <c r="P585" s="356"/>
      <c r="Q585" s="356">
        <f t="shared" si="119"/>
        <v>0</v>
      </c>
      <c r="R585" s="356"/>
      <c r="S585" s="356"/>
      <c r="T585" s="356"/>
      <c r="U585" s="661">
        <f t="shared" si="120"/>
        <v>0</v>
      </c>
      <c r="V585" s="356"/>
      <c r="W585" s="356"/>
      <c r="X585" s="356"/>
      <c r="Y585" s="368"/>
      <c r="Z585" s="356"/>
      <c r="AA585" s="356"/>
      <c r="AB585" s="356"/>
      <c r="AC585" s="356"/>
    </row>
    <row r="586" spans="1:35" hidden="1" x14ac:dyDescent="0.2">
      <c r="A586" s="174"/>
      <c r="B586" s="164"/>
      <c r="C586" s="164"/>
      <c r="D586" s="164"/>
      <c r="E586" s="172"/>
      <c r="F586" s="348" t="s">
        <v>111</v>
      </c>
      <c r="G586" s="183"/>
      <c r="H586" s="162"/>
      <c r="I586" s="160"/>
      <c r="J586" s="262"/>
      <c r="K586" s="368">
        <f>'[1]2022'!E154</f>
        <v>0</v>
      </c>
      <c r="L586" s="356"/>
      <c r="M586" s="356" t="e">
        <f t="shared" si="109"/>
        <v>#DIV/0!</v>
      </c>
      <c r="N586" s="356"/>
      <c r="O586" s="356"/>
      <c r="P586" s="356"/>
      <c r="Q586" s="356">
        <f t="shared" si="119"/>
        <v>0</v>
      </c>
      <c r="R586" s="356"/>
      <c r="S586" s="356"/>
      <c r="T586" s="356"/>
      <c r="U586" s="661">
        <f t="shared" si="120"/>
        <v>0</v>
      </c>
      <c r="V586" s="356"/>
      <c r="W586" s="356"/>
      <c r="X586" s="356"/>
      <c r="Y586" s="368"/>
      <c r="Z586" s="356"/>
      <c r="AA586" s="356"/>
      <c r="AB586" s="356"/>
      <c r="AC586" s="356"/>
    </row>
    <row r="587" spans="1:35" hidden="1" x14ac:dyDescent="0.2">
      <c r="A587" s="174"/>
      <c r="B587" s="164"/>
      <c r="C587" s="164"/>
      <c r="D587" s="164"/>
      <c r="E587" s="172" t="s">
        <v>729</v>
      </c>
      <c r="F587" s="348" t="s">
        <v>110</v>
      </c>
      <c r="G587" s="183" t="s">
        <v>730</v>
      </c>
      <c r="H587" s="162"/>
      <c r="I587" s="160"/>
      <c r="J587" s="262"/>
      <c r="K587" s="368">
        <f>'[1]2022'!E155</f>
        <v>0</v>
      </c>
      <c r="L587" s="356"/>
      <c r="M587" s="356" t="e">
        <f t="shared" si="109"/>
        <v>#DIV/0!</v>
      </c>
      <c r="N587" s="356"/>
      <c r="O587" s="356"/>
      <c r="P587" s="356"/>
      <c r="Q587" s="356">
        <f t="shared" si="119"/>
        <v>0</v>
      </c>
      <c r="R587" s="356"/>
      <c r="S587" s="356"/>
      <c r="T587" s="356"/>
      <c r="U587" s="661">
        <f t="shared" si="120"/>
        <v>0</v>
      </c>
      <c r="V587" s="356"/>
      <c r="W587" s="356"/>
      <c r="X587" s="356"/>
      <c r="Y587" s="368"/>
      <c r="Z587" s="356"/>
      <c r="AA587" s="356"/>
      <c r="AB587" s="356"/>
      <c r="AC587" s="356"/>
    </row>
    <row r="588" spans="1:35" hidden="1" x14ac:dyDescent="0.2">
      <c r="A588" s="174"/>
      <c r="B588" s="164"/>
      <c r="C588" s="164"/>
      <c r="D588" s="164"/>
      <c r="E588" s="172"/>
      <c r="F588" s="348" t="s">
        <v>111</v>
      </c>
      <c r="H588" s="162"/>
      <c r="I588" s="160"/>
      <c r="J588" s="262"/>
      <c r="K588" s="368">
        <f>'[1]2022'!E156</f>
        <v>0</v>
      </c>
      <c r="L588" s="356"/>
      <c r="M588" s="356" t="e">
        <f t="shared" si="109"/>
        <v>#DIV/0!</v>
      </c>
      <c r="N588" s="356"/>
      <c r="O588" s="356"/>
      <c r="P588" s="356"/>
      <c r="Q588" s="356">
        <f t="shared" si="119"/>
        <v>0</v>
      </c>
      <c r="R588" s="356"/>
      <c r="S588" s="356"/>
      <c r="T588" s="356"/>
      <c r="U588" s="661">
        <f t="shared" si="120"/>
        <v>0</v>
      </c>
      <c r="V588" s="356"/>
      <c r="W588" s="356"/>
      <c r="X588" s="356"/>
      <c r="Y588" s="368"/>
      <c r="Z588" s="356"/>
      <c r="AA588" s="356"/>
      <c r="AB588" s="356"/>
      <c r="AC588" s="356"/>
    </row>
    <row r="589" spans="1:35" hidden="1" x14ac:dyDescent="0.2">
      <c r="A589" s="174"/>
      <c r="B589" s="164"/>
      <c r="C589" s="164"/>
      <c r="D589" s="164"/>
      <c r="E589" s="172" t="s">
        <v>723</v>
      </c>
      <c r="F589" s="351"/>
      <c r="H589" s="162"/>
      <c r="I589" s="160"/>
      <c r="J589" s="262"/>
      <c r="K589" s="368">
        <f>'[1]2022'!E157</f>
        <v>0</v>
      </c>
      <c r="L589" s="356"/>
      <c r="M589" s="356" t="e">
        <f t="shared" si="109"/>
        <v>#DIV/0!</v>
      </c>
      <c r="N589" s="356"/>
      <c r="O589" s="356"/>
      <c r="P589" s="356"/>
      <c r="Q589" s="356">
        <f t="shared" si="119"/>
        <v>0</v>
      </c>
      <c r="R589" s="356"/>
      <c r="S589" s="356"/>
      <c r="T589" s="356"/>
      <c r="U589" s="661">
        <f t="shared" si="120"/>
        <v>0</v>
      </c>
      <c r="V589" s="356"/>
      <c r="W589" s="356"/>
      <c r="X589" s="356"/>
      <c r="Y589" s="368"/>
      <c r="Z589" s="356"/>
      <c r="AA589" s="356"/>
      <c r="AB589" s="356"/>
      <c r="AC589" s="356"/>
    </row>
    <row r="590" spans="1:35" hidden="1" x14ac:dyDescent="0.2">
      <c r="A590" s="174"/>
      <c r="B590" s="164"/>
      <c r="C590" s="164"/>
      <c r="D590" s="164"/>
      <c r="E590" s="172" t="s">
        <v>723</v>
      </c>
      <c r="F590" s="351"/>
      <c r="H590" s="162"/>
      <c r="I590" s="160"/>
      <c r="J590" s="262"/>
      <c r="K590" s="368">
        <f>'[1]2022'!E158</f>
        <v>0</v>
      </c>
      <c r="L590" s="356"/>
      <c r="M590" s="356" t="e">
        <f t="shared" si="109"/>
        <v>#DIV/0!</v>
      </c>
      <c r="N590" s="356"/>
      <c r="O590" s="356"/>
      <c r="P590" s="356"/>
      <c r="Q590" s="356">
        <f t="shared" si="119"/>
        <v>0</v>
      </c>
      <c r="R590" s="356"/>
      <c r="S590" s="356"/>
      <c r="T590" s="356"/>
      <c r="U590" s="661">
        <f t="shared" si="120"/>
        <v>0</v>
      </c>
      <c r="V590" s="356"/>
      <c r="W590" s="356"/>
      <c r="X590" s="356"/>
      <c r="Y590" s="368"/>
      <c r="Z590" s="356"/>
      <c r="AA590" s="356"/>
      <c r="AB590" s="356"/>
      <c r="AC590" s="356"/>
    </row>
    <row r="591" spans="1:35" s="242" customFormat="1" ht="39" hidden="1" x14ac:dyDescent="0.25">
      <c r="A591" s="184"/>
      <c r="B591" s="172"/>
      <c r="C591" s="172"/>
      <c r="D591" s="172"/>
      <c r="E591" s="240" t="s">
        <v>731</v>
      </c>
      <c r="F591" s="348" t="s">
        <v>110</v>
      </c>
      <c r="G591" s="241" t="s">
        <v>732</v>
      </c>
      <c r="H591" s="162"/>
      <c r="I591" s="160"/>
      <c r="J591" s="262"/>
      <c r="K591" s="368">
        <f>'[1]2022'!E159</f>
        <v>0</v>
      </c>
      <c r="L591" s="356"/>
      <c r="M591" s="356" t="e">
        <f t="shared" si="109"/>
        <v>#DIV/0!</v>
      </c>
      <c r="N591" s="356"/>
      <c r="O591" s="356"/>
      <c r="P591" s="356"/>
      <c r="Q591" s="356">
        <f t="shared" si="119"/>
        <v>0</v>
      </c>
      <c r="R591" s="355"/>
      <c r="S591" s="355"/>
      <c r="T591" s="355"/>
      <c r="U591" s="661">
        <f t="shared" si="120"/>
        <v>0</v>
      </c>
      <c r="V591" s="355"/>
      <c r="W591" s="355"/>
      <c r="X591" s="355"/>
      <c r="Y591" s="387"/>
      <c r="Z591" s="355"/>
      <c r="AA591" s="355"/>
      <c r="AB591" s="355"/>
      <c r="AC591" s="355"/>
      <c r="AD591" s="633"/>
      <c r="AF591" s="172"/>
      <c r="AG591" s="172"/>
      <c r="AH591" s="172"/>
      <c r="AI591" s="172"/>
    </row>
    <row r="592" spans="1:35" s="242" customFormat="1" ht="15" hidden="1" x14ac:dyDescent="0.25">
      <c r="A592" s="184"/>
      <c r="B592" s="172"/>
      <c r="C592" s="172"/>
      <c r="D592" s="172"/>
      <c r="E592" s="240"/>
      <c r="F592" s="348" t="s">
        <v>111</v>
      </c>
      <c r="G592" s="241"/>
      <c r="H592" s="162"/>
      <c r="I592" s="160"/>
      <c r="J592" s="262"/>
      <c r="K592" s="368">
        <f>'[1]2022'!E160</f>
        <v>0</v>
      </c>
      <c r="L592" s="356"/>
      <c r="M592" s="356" t="e">
        <f t="shared" si="109"/>
        <v>#DIV/0!</v>
      </c>
      <c r="N592" s="356"/>
      <c r="O592" s="356"/>
      <c r="P592" s="356"/>
      <c r="Q592" s="356">
        <f t="shared" si="119"/>
        <v>0</v>
      </c>
      <c r="R592" s="355"/>
      <c r="S592" s="355"/>
      <c r="T592" s="355"/>
      <c r="U592" s="661">
        <f t="shared" si="120"/>
        <v>0</v>
      </c>
      <c r="V592" s="355"/>
      <c r="W592" s="355"/>
      <c r="X592" s="355"/>
      <c r="Y592" s="387"/>
      <c r="Z592" s="355"/>
      <c r="AA592" s="355"/>
      <c r="AB592" s="355"/>
      <c r="AC592" s="355"/>
      <c r="AD592" s="633"/>
      <c r="AF592" s="172"/>
      <c r="AG592" s="172"/>
      <c r="AH592" s="172"/>
      <c r="AI592" s="172"/>
    </row>
    <row r="593" spans="1:35" s="234" customFormat="1" hidden="1" x14ac:dyDescent="0.2">
      <c r="A593" s="236"/>
      <c r="B593" s="237"/>
      <c r="C593" s="237"/>
      <c r="D593" s="237"/>
      <c r="E593" s="238" t="s">
        <v>733</v>
      </c>
      <c r="F593" s="348" t="s">
        <v>110</v>
      </c>
      <c r="G593" s="239" t="s">
        <v>734</v>
      </c>
      <c r="H593" s="162"/>
      <c r="I593" s="160"/>
      <c r="J593" s="262"/>
      <c r="K593" s="368">
        <f>'[1]2022'!E161</f>
        <v>0</v>
      </c>
      <c r="L593" s="356"/>
      <c r="M593" s="356" t="e">
        <f t="shared" si="109"/>
        <v>#DIV/0!</v>
      </c>
      <c r="N593" s="356"/>
      <c r="O593" s="356"/>
      <c r="P593" s="356"/>
      <c r="Q593" s="356">
        <f t="shared" si="119"/>
        <v>0</v>
      </c>
      <c r="R593" s="663"/>
      <c r="S593" s="663"/>
      <c r="T593" s="663"/>
      <c r="U593" s="661">
        <f t="shared" si="120"/>
        <v>0</v>
      </c>
      <c r="V593" s="663"/>
      <c r="W593" s="663"/>
      <c r="X593" s="663"/>
      <c r="Y593" s="664"/>
      <c r="Z593" s="663"/>
      <c r="AA593" s="663"/>
      <c r="AB593" s="663"/>
      <c r="AC593" s="663"/>
      <c r="AD593" s="644"/>
      <c r="AF593" s="237"/>
      <c r="AG593" s="237"/>
      <c r="AH593" s="237"/>
      <c r="AI593" s="237"/>
    </row>
    <row r="594" spans="1:35" s="234" customFormat="1" hidden="1" x14ac:dyDescent="0.2">
      <c r="A594" s="236"/>
      <c r="B594" s="237"/>
      <c r="C594" s="237"/>
      <c r="D594" s="237"/>
      <c r="E594" s="238"/>
      <c r="F594" s="348" t="s">
        <v>111</v>
      </c>
      <c r="G594" s="239"/>
      <c r="H594" s="162"/>
      <c r="I594" s="160"/>
      <c r="J594" s="262"/>
      <c r="K594" s="368">
        <f>'[1]2022'!E162</f>
        <v>0</v>
      </c>
      <c r="L594" s="356"/>
      <c r="M594" s="356" t="e">
        <f t="shared" si="109"/>
        <v>#DIV/0!</v>
      </c>
      <c r="N594" s="356"/>
      <c r="O594" s="356"/>
      <c r="P594" s="356"/>
      <c r="Q594" s="356">
        <f t="shared" si="119"/>
        <v>0</v>
      </c>
      <c r="R594" s="663"/>
      <c r="S594" s="663"/>
      <c r="T594" s="663"/>
      <c r="U594" s="661">
        <f t="shared" si="120"/>
        <v>0</v>
      </c>
      <c r="V594" s="663"/>
      <c r="W594" s="663"/>
      <c r="X594" s="663"/>
      <c r="Y594" s="664"/>
      <c r="Z594" s="663"/>
      <c r="AA594" s="663"/>
      <c r="AB594" s="663"/>
      <c r="AC594" s="663"/>
      <c r="AD594" s="644"/>
      <c r="AF594" s="237"/>
      <c r="AG594" s="237"/>
      <c r="AH594" s="237"/>
      <c r="AI594" s="237"/>
    </row>
    <row r="595" spans="1:35" hidden="1" x14ac:dyDescent="0.2">
      <c r="A595" s="174"/>
      <c r="B595" s="164"/>
      <c r="C595" s="164"/>
      <c r="D595" s="164"/>
      <c r="E595" s="172" t="s">
        <v>723</v>
      </c>
      <c r="F595" s="351"/>
      <c r="H595" s="162"/>
      <c r="I595" s="160"/>
      <c r="J595" s="262"/>
      <c r="K595" s="368">
        <f>'[1]2022'!E163</f>
        <v>134231</v>
      </c>
      <c r="L595" s="356"/>
      <c r="M595" s="356" t="e">
        <f t="shared" si="109"/>
        <v>#DIV/0!</v>
      </c>
      <c r="N595" s="356"/>
      <c r="O595" s="356"/>
      <c r="P595" s="356"/>
      <c r="Q595" s="356">
        <f t="shared" si="119"/>
        <v>134231</v>
      </c>
      <c r="R595" s="356"/>
      <c r="S595" s="356"/>
      <c r="T595" s="356"/>
      <c r="U595" s="661">
        <f t="shared" si="120"/>
        <v>134231</v>
      </c>
      <c r="V595" s="356"/>
      <c r="W595" s="356"/>
      <c r="X595" s="356"/>
      <c r="Y595" s="368"/>
      <c r="Z595" s="356"/>
      <c r="AA595" s="356"/>
      <c r="AB595" s="356"/>
      <c r="AC595" s="356"/>
    </row>
    <row r="596" spans="1:35" hidden="1" x14ac:dyDescent="0.2">
      <c r="A596" s="174"/>
      <c r="B596" s="164"/>
      <c r="C596" s="164"/>
      <c r="D596" s="164"/>
      <c r="E596" s="172" t="s">
        <v>723</v>
      </c>
      <c r="F596" s="351"/>
      <c r="H596" s="162"/>
      <c r="I596" s="160"/>
      <c r="J596" s="262"/>
      <c r="K596" s="368">
        <f>'[1]2022'!E164</f>
        <v>123507</v>
      </c>
      <c r="L596" s="356"/>
      <c r="M596" s="356" t="e">
        <f t="shared" si="109"/>
        <v>#DIV/0!</v>
      </c>
      <c r="N596" s="356"/>
      <c r="O596" s="356"/>
      <c r="P596" s="356"/>
      <c r="Q596" s="356">
        <f t="shared" si="119"/>
        <v>123507</v>
      </c>
      <c r="R596" s="356"/>
      <c r="S596" s="356"/>
      <c r="T596" s="356"/>
      <c r="U596" s="661">
        <f t="shared" si="120"/>
        <v>123507</v>
      </c>
      <c r="V596" s="356"/>
      <c r="W596" s="356"/>
      <c r="X596" s="356"/>
      <c r="Y596" s="368"/>
      <c r="Z596" s="356"/>
      <c r="AA596" s="356"/>
      <c r="AB596" s="356"/>
      <c r="AC596" s="356"/>
    </row>
    <row r="597" spans="1:35" s="234" customFormat="1" hidden="1" x14ac:dyDescent="0.2">
      <c r="A597" s="236"/>
      <c r="B597" s="237"/>
      <c r="C597" s="237"/>
      <c r="D597" s="237"/>
      <c r="E597" s="238" t="s">
        <v>735</v>
      </c>
      <c r="F597" s="348" t="s">
        <v>110</v>
      </c>
      <c r="G597" s="239" t="s">
        <v>736</v>
      </c>
      <c r="H597" s="162"/>
      <c r="I597" s="160"/>
      <c r="J597" s="262"/>
      <c r="K597" s="368">
        <f>'[1]2022'!E165</f>
        <v>117175</v>
      </c>
      <c r="L597" s="356"/>
      <c r="M597" s="356" t="e">
        <f t="shared" si="109"/>
        <v>#DIV/0!</v>
      </c>
      <c r="N597" s="356"/>
      <c r="O597" s="356"/>
      <c r="P597" s="356"/>
      <c r="Q597" s="356">
        <f t="shared" si="119"/>
        <v>117175</v>
      </c>
      <c r="R597" s="663"/>
      <c r="S597" s="663"/>
      <c r="T597" s="663"/>
      <c r="U597" s="661">
        <f t="shared" si="120"/>
        <v>117175</v>
      </c>
      <c r="V597" s="663"/>
      <c r="W597" s="663"/>
      <c r="X597" s="663"/>
      <c r="Y597" s="664"/>
      <c r="Z597" s="663"/>
      <c r="AA597" s="663"/>
      <c r="AB597" s="663"/>
      <c r="AC597" s="663"/>
      <c r="AD597" s="644"/>
      <c r="AF597" s="237"/>
      <c r="AG597" s="237"/>
      <c r="AH597" s="237"/>
      <c r="AI597" s="237"/>
    </row>
    <row r="598" spans="1:35" s="234" customFormat="1" hidden="1" x14ac:dyDescent="0.2">
      <c r="A598" s="236"/>
      <c r="B598" s="237"/>
      <c r="C598" s="237"/>
      <c r="D598" s="237"/>
      <c r="E598" s="238"/>
      <c r="F598" s="348" t="s">
        <v>111</v>
      </c>
      <c r="G598" s="239"/>
      <c r="H598" s="162"/>
      <c r="I598" s="160"/>
      <c r="J598" s="262"/>
      <c r="K598" s="368">
        <f>'[1]2022'!E166</f>
        <v>106526</v>
      </c>
      <c r="L598" s="356"/>
      <c r="M598" s="356" t="e">
        <f t="shared" si="109"/>
        <v>#DIV/0!</v>
      </c>
      <c r="N598" s="356"/>
      <c r="O598" s="356"/>
      <c r="P598" s="356"/>
      <c r="Q598" s="356">
        <f t="shared" si="119"/>
        <v>106526</v>
      </c>
      <c r="R598" s="663"/>
      <c r="S598" s="663"/>
      <c r="T598" s="663"/>
      <c r="U598" s="661">
        <f t="shared" si="120"/>
        <v>106526</v>
      </c>
      <c r="V598" s="663"/>
      <c r="W598" s="663"/>
      <c r="X598" s="663"/>
      <c r="Y598" s="664"/>
      <c r="Z598" s="663"/>
      <c r="AA598" s="663"/>
      <c r="AB598" s="663"/>
      <c r="AC598" s="663"/>
      <c r="AD598" s="644"/>
      <c r="AF598" s="237"/>
      <c r="AG598" s="237"/>
      <c r="AH598" s="237"/>
      <c r="AI598" s="237"/>
    </row>
    <row r="599" spans="1:35" hidden="1" x14ac:dyDescent="0.2">
      <c r="A599" s="174"/>
      <c r="B599" s="164"/>
      <c r="C599" s="164"/>
      <c r="D599" s="164"/>
      <c r="E599" s="172" t="s">
        <v>723</v>
      </c>
      <c r="F599" s="351"/>
      <c r="H599" s="162"/>
      <c r="I599" s="160"/>
      <c r="J599" s="262"/>
      <c r="K599" s="368">
        <f>'[1]2022'!E167</f>
        <v>18381</v>
      </c>
      <c r="L599" s="356"/>
      <c r="M599" s="356" t="e">
        <f t="shared" si="109"/>
        <v>#DIV/0!</v>
      </c>
      <c r="N599" s="356"/>
      <c r="O599" s="356"/>
      <c r="P599" s="356"/>
      <c r="Q599" s="356">
        <f t="shared" si="119"/>
        <v>18381</v>
      </c>
      <c r="R599" s="356"/>
      <c r="S599" s="356"/>
      <c r="T599" s="356"/>
      <c r="U599" s="661">
        <f t="shared" si="120"/>
        <v>18381</v>
      </c>
      <c r="V599" s="356"/>
      <c r="W599" s="356"/>
      <c r="X599" s="356"/>
      <c r="Y599" s="368"/>
      <c r="Z599" s="356"/>
      <c r="AA599" s="356"/>
      <c r="AB599" s="356"/>
      <c r="AC599" s="356"/>
    </row>
    <row r="600" spans="1:35" hidden="1" x14ac:dyDescent="0.2">
      <c r="A600" s="174"/>
      <c r="B600" s="164"/>
      <c r="C600" s="164"/>
      <c r="D600" s="164"/>
      <c r="E600" s="172" t="s">
        <v>723</v>
      </c>
      <c r="F600" s="351"/>
      <c r="H600" s="162"/>
      <c r="I600" s="160"/>
      <c r="J600" s="262"/>
      <c r="K600" s="368">
        <f>'[1]2022'!E168</f>
        <v>16681</v>
      </c>
      <c r="L600" s="356"/>
      <c r="M600" s="356" t="e">
        <f t="shared" si="109"/>
        <v>#DIV/0!</v>
      </c>
      <c r="N600" s="356"/>
      <c r="O600" s="356"/>
      <c r="P600" s="356"/>
      <c r="Q600" s="356">
        <f t="shared" si="119"/>
        <v>16681</v>
      </c>
      <c r="R600" s="356"/>
      <c r="S600" s="356"/>
      <c r="T600" s="356"/>
      <c r="U600" s="661">
        <f t="shared" si="120"/>
        <v>16681</v>
      </c>
      <c r="V600" s="356"/>
      <c r="W600" s="356"/>
      <c r="X600" s="356"/>
      <c r="Y600" s="368"/>
      <c r="Z600" s="356"/>
      <c r="AA600" s="356"/>
      <c r="AB600" s="356"/>
      <c r="AC600" s="356"/>
    </row>
    <row r="601" spans="1:35" s="242" customFormat="1" ht="15" hidden="1" x14ac:dyDescent="0.25">
      <c r="A601" s="184"/>
      <c r="B601" s="172"/>
      <c r="C601" s="172"/>
      <c r="D601" s="172"/>
      <c r="E601" s="243" t="s">
        <v>737</v>
      </c>
      <c r="F601" s="348" t="s">
        <v>110</v>
      </c>
      <c r="G601" s="241" t="s">
        <v>738</v>
      </c>
      <c r="H601" s="162"/>
      <c r="I601" s="160"/>
      <c r="J601" s="262"/>
      <c r="K601" s="368">
        <f>'[1]2022'!E169</f>
        <v>98793</v>
      </c>
      <c r="L601" s="356"/>
      <c r="M601" s="356" t="e">
        <f t="shared" si="109"/>
        <v>#DIV/0!</v>
      </c>
      <c r="N601" s="356"/>
      <c r="O601" s="356"/>
      <c r="P601" s="356"/>
      <c r="Q601" s="356">
        <f t="shared" si="119"/>
        <v>98793</v>
      </c>
      <c r="R601" s="355"/>
      <c r="S601" s="355"/>
      <c r="T601" s="355"/>
      <c r="U601" s="661">
        <f t="shared" si="120"/>
        <v>98793</v>
      </c>
      <c r="V601" s="355"/>
      <c r="W601" s="355"/>
      <c r="X601" s="355"/>
      <c r="Y601" s="387"/>
      <c r="Z601" s="355"/>
      <c r="AA601" s="355"/>
      <c r="AB601" s="355"/>
      <c r="AC601" s="355"/>
      <c r="AD601" s="633"/>
      <c r="AF601" s="172"/>
      <c r="AG601" s="172"/>
      <c r="AH601" s="172"/>
      <c r="AI601" s="172"/>
    </row>
    <row r="602" spans="1:35" s="242" customFormat="1" ht="15" hidden="1" x14ac:dyDescent="0.25">
      <c r="A602" s="184"/>
      <c r="B602" s="172"/>
      <c r="C602" s="172"/>
      <c r="D602" s="172"/>
      <c r="E602" s="243"/>
      <c r="F602" s="348" t="s">
        <v>111</v>
      </c>
      <c r="G602" s="241"/>
      <c r="H602" s="162"/>
      <c r="I602" s="160"/>
      <c r="J602" s="262"/>
      <c r="K602" s="368">
        <f>'[1]2022'!E170</f>
        <v>89844</v>
      </c>
      <c r="L602" s="356"/>
      <c r="M602" s="356" t="e">
        <f t="shared" si="109"/>
        <v>#DIV/0!</v>
      </c>
      <c r="N602" s="356"/>
      <c r="O602" s="356"/>
      <c r="P602" s="356"/>
      <c r="Q602" s="356">
        <f t="shared" si="119"/>
        <v>89844</v>
      </c>
      <c r="R602" s="355"/>
      <c r="S602" s="355"/>
      <c r="T602" s="355"/>
      <c r="U602" s="661">
        <f t="shared" si="120"/>
        <v>89844</v>
      </c>
      <c r="V602" s="355"/>
      <c r="W602" s="355"/>
      <c r="X602" s="355"/>
      <c r="Y602" s="387"/>
      <c r="Z602" s="355"/>
      <c r="AA602" s="355"/>
      <c r="AB602" s="355"/>
      <c r="AC602" s="355"/>
      <c r="AD602" s="633"/>
      <c r="AF602" s="172"/>
      <c r="AG602" s="172"/>
      <c r="AH602" s="172"/>
      <c r="AI602" s="172"/>
    </row>
    <row r="603" spans="1:35" s="234" customFormat="1" hidden="1" x14ac:dyDescent="0.2">
      <c r="A603" s="236"/>
      <c r="B603" s="237"/>
      <c r="C603" s="237"/>
      <c r="D603" s="237"/>
      <c r="E603" s="244" t="s">
        <v>739</v>
      </c>
      <c r="F603" s="348" t="s">
        <v>110</v>
      </c>
      <c r="G603" s="239" t="s">
        <v>740</v>
      </c>
      <c r="H603" s="162"/>
      <c r="I603" s="160"/>
      <c r="J603" s="262"/>
      <c r="K603" s="368">
        <f>'[1]2022'!E171</f>
        <v>1</v>
      </c>
      <c r="L603" s="356"/>
      <c r="M603" s="356" t="e">
        <f t="shared" si="109"/>
        <v>#DIV/0!</v>
      </c>
      <c r="N603" s="356"/>
      <c r="O603" s="356"/>
      <c r="P603" s="356"/>
      <c r="Q603" s="356">
        <f t="shared" si="119"/>
        <v>1</v>
      </c>
      <c r="R603" s="663"/>
      <c r="S603" s="663"/>
      <c r="T603" s="663"/>
      <c r="U603" s="661">
        <f t="shared" si="120"/>
        <v>1</v>
      </c>
      <c r="V603" s="663"/>
      <c r="W603" s="663"/>
      <c r="X603" s="663"/>
      <c r="Y603" s="664"/>
      <c r="Z603" s="663"/>
      <c r="AA603" s="663"/>
      <c r="AB603" s="663"/>
      <c r="AC603" s="663"/>
      <c r="AD603" s="644"/>
      <c r="AF603" s="237"/>
      <c r="AG603" s="237"/>
      <c r="AH603" s="237"/>
      <c r="AI603" s="237"/>
    </row>
    <row r="604" spans="1:35" s="234" customFormat="1" hidden="1" x14ac:dyDescent="0.2">
      <c r="A604" s="236"/>
      <c r="B604" s="237"/>
      <c r="C604" s="237"/>
      <c r="D604" s="237"/>
      <c r="E604" s="244"/>
      <c r="F604" s="348" t="s">
        <v>111</v>
      </c>
      <c r="G604" s="239"/>
      <c r="H604" s="162"/>
      <c r="I604" s="160"/>
      <c r="J604" s="262"/>
      <c r="K604" s="368">
        <f>'[1]2022'!E172</f>
        <v>1</v>
      </c>
      <c r="L604" s="356"/>
      <c r="M604" s="356" t="e">
        <f t="shared" si="109"/>
        <v>#DIV/0!</v>
      </c>
      <c r="N604" s="356"/>
      <c r="O604" s="356"/>
      <c r="P604" s="356"/>
      <c r="Q604" s="356">
        <f t="shared" si="119"/>
        <v>1</v>
      </c>
      <c r="R604" s="663"/>
      <c r="S604" s="663"/>
      <c r="T604" s="663"/>
      <c r="U604" s="661">
        <f t="shared" si="120"/>
        <v>1</v>
      </c>
      <c r="V604" s="663"/>
      <c r="W604" s="663"/>
      <c r="X604" s="663"/>
      <c r="Y604" s="664"/>
      <c r="Z604" s="663"/>
      <c r="AA604" s="663"/>
      <c r="AB604" s="663"/>
      <c r="AC604" s="663"/>
      <c r="AD604" s="644"/>
      <c r="AF604" s="237"/>
      <c r="AG604" s="237"/>
      <c r="AH604" s="237"/>
      <c r="AI604" s="237"/>
    </row>
    <row r="605" spans="1:35" hidden="1" x14ac:dyDescent="0.2">
      <c r="A605" s="174"/>
      <c r="B605" s="164"/>
      <c r="C605" s="164"/>
      <c r="D605" s="164"/>
      <c r="E605" s="172" t="s">
        <v>723</v>
      </c>
      <c r="F605" s="351"/>
      <c r="H605" s="162"/>
      <c r="I605" s="160"/>
      <c r="J605" s="262"/>
      <c r="K605" s="368">
        <f>'[1]2022'!E173</f>
        <v>12482</v>
      </c>
      <c r="L605" s="356"/>
      <c r="M605" s="356" t="e">
        <f t="shared" si="109"/>
        <v>#DIV/0!</v>
      </c>
      <c r="N605" s="356"/>
      <c r="O605" s="356"/>
      <c r="P605" s="356"/>
      <c r="Q605" s="356">
        <f t="shared" si="119"/>
        <v>12482</v>
      </c>
      <c r="R605" s="356"/>
      <c r="S605" s="356"/>
      <c r="T605" s="356"/>
      <c r="U605" s="661">
        <f t="shared" si="120"/>
        <v>12482</v>
      </c>
      <c r="V605" s="356"/>
      <c r="W605" s="356"/>
      <c r="X605" s="356"/>
      <c r="Y605" s="368"/>
      <c r="Z605" s="356"/>
      <c r="AA605" s="356"/>
      <c r="AB605" s="356"/>
      <c r="AC605" s="356"/>
    </row>
    <row r="606" spans="1:35" hidden="1" x14ac:dyDescent="0.2">
      <c r="A606" s="174"/>
      <c r="B606" s="164"/>
      <c r="C606" s="164"/>
      <c r="D606" s="164"/>
      <c r="E606" s="172" t="s">
        <v>723</v>
      </c>
      <c r="F606" s="351"/>
      <c r="H606" s="162"/>
      <c r="I606" s="160"/>
      <c r="J606" s="262"/>
      <c r="K606" s="368">
        <f>'[1]2022'!E174</f>
        <v>12482</v>
      </c>
      <c r="L606" s="356"/>
      <c r="M606" s="356" t="e">
        <f t="shared" si="109"/>
        <v>#DIV/0!</v>
      </c>
      <c r="N606" s="356"/>
      <c r="O606" s="356"/>
      <c r="P606" s="356"/>
      <c r="Q606" s="356">
        <f t="shared" si="119"/>
        <v>12482</v>
      </c>
      <c r="R606" s="356"/>
      <c r="S606" s="356"/>
      <c r="T606" s="356"/>
      <c r="U606" s="661">
        <f t="shared" si="120"/>
        <v>12482</v>
      </c>
      <c r="V606" s="356"/>
      <c r="W606" s="356"/>
      <c r="X606" s="356"/>
      <c r="Y606" s="368"/>
      <c r="Z606" s="356"/>
      <c r="AA606" s="356"/>
      <c r="AB606" s="356"/>
      <c r="AC606" s="356"/>
    </row>
    <row r="607" spans="1:35" s="248" customFormat="1" ht="38.25" hidden="1" x14ac:dyDescent="0.2">
      <c r="A607" s="245"/>
      <c r="B607" s="246"/>
      <c r="C607" s="246"/>
      <c r="D607" s="246"/>
      <c r="E607" s="247" t="s">
        <v>741</v>
      </c>
      <c r="F607" s="348" t="s">
        <v>110</v>
      </c>
      <c r="G607" s="352" t="s">
        <v>742</v>
      </c>
      <c r="H607" s="162"/>
      <c r="I607" s="160"/>
      <c r="J607" s="262"/>
      <c r="K607" s="368">
        <f>'[1]2022'!E175</f>
        <v>1963</v>
      </c>
      <c r="L607" s="356"/>
      <c r="M607" s="356" t="e">
        <f t="shared" si="109"/>
        <v>#DIV/0!</v>
      </c>
      <c r="N607" s="356"/>
      <c r="O607" s="356"/>
      <c r="P607" s="356"/>
      <c r="Q607" s="356">
        <f t="shared" si="119"/>
        <v>1963</v>
      </c>
      <c r="R607" s="665"/>
      <c r="S607" s="665"/>
      <c r="T607" s="665"/>
      <c r="U607" s="661">
        <f t="shared" si="120"/>
        <v>1963</v>
      </c>
      <c r="V607" s="665"/>
      <c r="W607" s="665"/>
      <c r="X607" s="665"/>
      <c r="Y607" s="666"/>
      <c r="Z607" s="665"/>
      <c r="AA607" s="665"/>
      <c r="AB607" s="665"/>
      <c r="AC607" s="665"/>
      <c r="AD607" s="646"/>
      <c r="AF607" s="246"/>
      <c r="AG607" s="246"/>
      <c r="AH607" s="246"/>
      <c r="AI607" s="246"/>
    </row>
    <row r="608" spans="1:35" s="248" customFormat="1" hidden="1" x14ac:dyDescent="0.2">
      <c r="A608" s="245"/>
      <c r="B608" s="246"/>
      <c r="C608" s="246"/>
      <c r="D608" s="246"/>
      <c r="E608" s="247"/>
      <c r="F608" s="348" t="s">
        <v>111</v>
      </c>
      <c r="G608" s="352"/>
      <c r="H608" s="162"/>
      <c r="I608" s="160"/>
      <c r="J608" s="262"/>
      <c r="K608" s="368">
        <f>'[1]2022'!E176</f>
        <v>1963</v>
      </c>
      <c r="L608" s="356"/>
      <c r="M608" s="356" t="e">
        <f t="shared" si="109"/>
        <v>#DIV/0!</v>
      </c>
      <c r="N608" s="356"/>
      <c r="O608" s="356"/>
      <c r="P608" s="356"/>
      <c r="Q608" s="356">
        <f t="shared" si="119"/>
        <v>1963</v>
      </c>
      <c r="R608" s="665"/>
      <c r="S608" s="665"/>
      <c r="T608" s="665"/>
      <c r="U608" s="661">
        <f t="shared" si="120"/>
        <v>1963</v>
      </c>
      <c r="V608" s="665"/>
      <c r="W608" s="665"/>
      <c r="X608" s="665"/>
      <c r="Y608" s="666"/>
      <c r="Z608" s="665"/>
      <c r="AA608" s="665"/>
      <c r="AB608" s="665"/>
      <c r="AC608" s="665"/>
      <c r="AD608" s="646"/>
      <c r="AF608" s="246"/>
      <c r="AG608" s="246"/>
      <c r="AH608" s="246"/>
      <c r="AI608" s="246"/>
    </row>
    <row r="609" spans="1:35" hidden="1" x14ac:dyDescent="0.2">
      <c r="A609" s="174"/>
      <c r="B609" s="164"/>
      <c r="C609" s="164"/>
      <c r="D609" s="164"/>
      <c r="E609" s="172" t="s">
        <v>723</v>
      </c>
      <c r="F609" s="351"/>
      <c r="H609" s="162"/>
      <c r="I609" s="160"/>
      <c r="J609" s="262"/>
      <c r="K609" s="368">
        <f>'[1]2022'!E177</f>
        <v>10294</v>
      </c>
      <c r="L609" s="356"/>
      <c r="M609" s="356" t="e">
        <f t="shared" si="109"/>
        <v>#DIV/0!</v>
      </c>
      <c r="N609" s="356"/>
      <c r="O609" s="356"/>
      <c r="P609" s="356"/>
      <c r="Q609" s="356">
        <f t="shared" si="119"/>
        <v>10294</v>
      </c>
      <c r="R609" s="356"/>
      <c r="S609" s="356"/>
      <c r="T609" s="356"/>
      <c r="U609" s="661">
        <f t="shared" si="120"/>
        <v>10294</v>
      </c>
      <c r="V609" s="356"/>
      <c r="W609" s="356"/>
      <c r="X609" s="356"/>
      <c r="Y609" s="368"/>
      <c r="Z609" s="356"/>
      <c r="AA609" s="356"/>
      <c r="AB609" s="356"/>
      <c r="AC609" s="356"/>
      <c r="AF609" s="154"/>
      <c r="AG609" s="154"/>
      <c r="AH609" s="154"/>
      <c r="AI609" s="154"/>
    </row>
    <row r="610" spans="1:35" hidden="1" x14ac:dyDescent="0.2">
      <c r="A610" s="174"/>
      <c r="B610" s="164"/>
      <c r="C610" s="164"/>
      <c r="D610" s="164"/>
      <c r="E610" s="172" t="s">
        <v>723</v>
      </c>
      <c r="F610" s="351"/>
      <c r="H610" s="162"/>
      <c r="I610" s="160"/>
      <c r="J610" s="262"/>
      <c r="K610" s="368">
        <f>'[1]2022'!E178</f>
        <v>10294</v>
      </c>
      <c r="L610" s="356"/>
      <c r="M610" s="356" t="e">
        <f t="shared" si="109"/>
        <v>#DIV/0!</v>
      </c>
      <c r="N610" s="356"/>
      <c r="O610" s="356"/>
      <c r="P610" s="356"/>
      <c r="Q610" s="356">
        <f t="shared" si="119"/>
        <v>10294</v>
      </c>
      <c r="R610" s="356"/>
      <c r="S610" s="356"/>
      <c r="T610" s="356"/>
      <c r="U610" s="661">
        <f t="shared" si="120"/>
        <v>10294</v>
      </c>
      <c r="V610" s="356"/>
      <c r="W610" s="356"/>
      <c r="X610" s="356"/>
      <c r="Y610" s="368"/>
      <c r="Z610" s="356"/>
      <c r="AA610" s="356"/>
      <c r="AB610" s="356"/>
      <c r="AC610" s="356"/>
      <c r="AF610" s="154"/>
      <c r="AG610" s="154"/>
      <c r="AH610" s="154"/>
      <c r="AI610" s="154"/>
    </row>
    <row r="611" spans="1:35" hidden="1" x14ac:dyDescent="0.2">
      <c r="A611" s="202"/>
      <c r="B611" s="203"/>
      <c r="C611" s="203"/>
      <c r="D611" s="203"/>
      <c r="E611" s="931" t="s">
        <v>316</v>
      </c>
      <c r="F611" s="643" t="s">
        <v>110</v>
      </c>
      <c r="G611" s="933" t="s">
        <v>183</v>
      </c>
      <c r="H611" s="186">
        <f>H613</f>
        <v>0</v>
      </c>
      <c r="I611" s="186">
        <f t="shared" ref="I611:P612" si="121">I613</f>
        <v>0</v>
      </c>
      <c r="J611" s="261">
        <f t="shared" si="121"/>
        <v>0</v>
      </c>
      <c r="K611" s="368">
        <f t="shared" si="121"/>
        <v>0</v>
      </c>
      <c r="L611" s="356"/>
      <c r="M611" s="356"/>
      <c r="N611" s="356">
        <f t="shared" si="121"/>
        <v>0</v>
      </c>
      <c r="O611" s="356">
        <f t="shared" si="121"/>
        <v>0</v>
      </c>
      <c r="P611" s="356">
        <f t="shared" si="121"/>
        <v>0</v>
      </c>
      <c r="Q611" s="356">
        <f t="shared" si="119"/>
        <v>0</v>
      </c>
      <c r="R611" s="356"/>
      <c r="S611" s="356"/>
      <c r="T611" s="356"/>
      <c r="U611" s="661">
        <f t="shared" si="120"/>
        <v>0</v>
      </c>
      <c r="V611" s="356"/>
      <c r="W611" s="356"/>
      <c r="X611" s="356"/>
      <c r="Y611" s="368"/>
      <c r="Z611" s="356"/>
      <c r="AA611" s="356"/>
      <c r="AB611" s="356"/>
      <c r="AC611" s="356"/>
      <c r="AF611" s="154"/>
      <c r="AG611" s="154"/>
      <c r="AH611" s="154"/>
      <c r="AI611" s="154"/>
    </row>
    <row r="612" spans="1:35" hidden="1" x14ac:dyDescent="0.2">
      <c r="A612" s="205"/>
      <c r="B612" s="158"/>
      <c r="C612" s="158"/>
      <c r="D612" s="158"/>
      <c r="E612" s="932"/>
      <c r="F612" s="207" t="s">
        <v>111</v>
      </c>
      <c r="G612" s="934"/>
      <c r="H612" s="186">
        <f>H614</f>
        <v>0</v>
      </c>
      <c r="I612" s="186">
        <f t="shared" si="121"/>
        <v>0</v>
      </c>
      <c r="J612" s="261">
        <f t="shared" si="121"/>
        <v>0</v>
      </c>
      <c r="K612" s="368">
        <f t="shared" si="121"/>
        <v>0</v>
      </c>
      <c r="L612" s="356"/>
      <c r="M612" s="356"/>
      <c r="N612" s="356">
        <f t="shared" si="121"/>
        <v>0</v>
      </c>
      <c r="O612" s="356">
        <f t="shared" si="121"/>
        <v>0</v>
      </c>
      <c r="P612" s="356">
        <f t="shared" si="121"/>
        <v>0</v>
      </c>
      <c r="Q612" s="356">
        <f t="shared" si="119"/>
        <v>0</v>
      </c>
      <c r="R612" s="356"/>
      <c r="S612" s="356"/>
      <c r="T612" s="356"/>
      <c r="U612" s="661">
        <f t="shared" si="120"/>
        <v>0</v>
      </c>
      <c r="V612" s="356"/>
      <c r="W612" s="356"/>
      <c r="X612" s="356"/>
      <c r="Y612" s="368"/>
      <c r="Z612" s="356"/>
      <c r="AA612" s="356"/>
      <c r="AB612" s="356"/>
      <c r="AC612" s="356"/>
      <c r="AF612" s="154"/>
      <c r="AG612" s="154"/>
      <c r="AH612" s="154"/>
      <c r="AI612" s="154"/>
    </row>
    <row r="613" spans="1:35" ht="12.75" hidden="1" x14ac:dyDescent="0.2">
      <c r="A613" s="202"/>
      <c r="B613" s="203"/>
      <c r="C613" s="203"/>
      <c r="D613" s="203"/>
      <c r="E613" s="921" t="s">
        <v>317</v>
      </c>
      <c r="F613" s="643" t="s">
        <v>110</v>
      </c>
      <c r="G613" s="933" t="s">
        <v>184</v>
      </c>
      <c r="H613" s="186">
        <f>H615+H617+H619</f>
        <v>0</v>
      </c>
      <c r="I613" s="186">
        <f t="shared" ref="I613:P614" si="122">I615+I617+I619</f>
        <v>0</v>
      </c>
      <c r="J613" s="261">
        <f t="shared" si="122"/>
        <v>0</v>
      </c>
      <c r="K613" s="368">
        <f t="shared" si="122"/>
        <v>0</v>
      </c>
      <c r="L613" s="356"/>
      <c r="M613" s="356"/>
      <c r="N613" s="356">
        <f t="shared" si="122"/>
        <v>0</v>
      </c>
      <c r="O613" s="356">
        <f t="shared" si="122"/>
        <v>0</v>
      </c>
      <c r="P613" s="356">
        <f t="shared" si="122"/>
        <v>0</v>
      </c>
      <c r="Q613" s="356">
        <f t="shared" si="119"/>
        <v>0</v>
      </c>
      <c r="R613" s="356"/>
      <c r="S613" s="356"/>
      <c r="T613" s="356"/>
      <c r="U613" s="661">
        <f t="shared" si="120"/>
        <v>0</v>
      </c>
      <c r="V613" s="356"/>
      <c r="W613" s="356"/>
      <c r="X613" s="356"/>
      <c r="Y613" s="368"/>
      <c r="Z613" s="356"/>
      <c r="AA613" s="356"/>
      <c r="AB613" s="356"/>
      <c r="AC613" s="356"/>
      <c r="AD613" s="154"/>
      <c r="AF613" s="154"/>
      <c r="AG613" s="154"/>
      <c r="AH613" s="154"/>
      <c r="AI613" s="154"/>
    </row>
    <row r="614" spans="1:35" ht="12.75" hidden="1" x14ac:dyDescent="0.2">
      <c r="A614" s="205"/>
      <c r="B614" s="158"/>
      <c r="C614" s="158"/>
      <c r="D614" s="158"/>
      <c r="E614" s="922"/>
      <c r="F614" s="207" t="s">
        <v>111</v>
      </c>
      <c r="G614" s="934"/>
      <c r="H614" s="186">
        <f>H616+H618+H620</f>
        <v>0</v>
      </c>
      <c r="I614" s="186">
        <f t="shared" si="122"/>
        <v>0</v>
      </c>
      <c r="J614" s="261">
        <f t="shared" si="122"/>
        <v>0</v>
      </c>
      <c r="K614" s="368">
        <f t="shared" si="122"/>
        <v>0</v>
      </c>
      <c r="L614" s="356"/>
      <c r="M614" s="356"/>
      <c r="N614" s="356">
        <f t="shared" si="122"/>
        <v>0</v>
      </c>
      <c r="O614" s="356">
        <f t="shared" si="122"/>
        <v>0</v>
      </c>
      <c r="P614" s="356">
        <f t="shared" si="122"/>
        <v>0</v>
      </c>
      <c r="Q614" s="356">
        <f t="shared" si="119"/>
        <v>0</v>
      </c>
      <c r="R614" s="356"/>
      <c r="S614" s="356"/>
      <c r="T614" s="356"/>
      <c r="U614" s="661">
        <f t="shared" si="120"/>
        <v>0</v>
      </c>
      <c r="V614" s="356"/>
      <c r="W614" s="356"/>
      <c r="X614" s="356"/>
      <c r="Y614" s="368"/>
      <c r="Z614" s="356"/>
      <c r="AA614" s="356"/>
      <c r="AB614" s="356"/>
      <c r="AC614" s="356"/>
      <c r="AD614" s="154"/>
      <c r="AF614" s="154"/>
      <c r="AG614" s="154"/>
      <c r="AH614" s="154"/>
      <c r="AI614" s="154"/>
    </row>
    <row r="615" spans="1:35" ht="12.75" hidden="1" x14ac:dyDescent="0.2">
      <c r="A615" s="202"/>
      <c r="B615" s="203"/>
      <c r="C615" s="203"/>
      <c r="D615" s="203"/>
      <c r="E615" s="912" t="s">
        <v>318</v>
      </c>
      <c r="F615" s="643" t="s">
        <v>110</v>
      </c>
      <c r="G615" s="935" t="s">
        <v>185</v>
      </c>
      <c r="H615" s="186"/>
      <c r="I615" s="186"/>
      <c r="J615" s="261"/>
      <c r="K615" s="368">
        <f>'[1]2022'!E149</f>
        <v>0</v>
      </c>
      <c r="L615" s="356"/>
      <c r="M615" s="356"/>
      <c r="N615" s="356"/>
      <c r="O615" s="356"/>
      <c r="P615" s="356"/>
      <c r="Q615" s="356">
        <f t="shared" si="119"/>
        <v>0</v>
      </c>
      <c r="R615" s="356"/>
      <c r="S615" s="356"/>
      <c r="T615" s="356"/>
      <c r="U615" s="661">
        <f t="shared" si="120"/>
        <v>0</v>
      </c>
      <c r="V615" s="356"/>
      <c r="W615" s="356"/>
      <c r="X615" s="356"/>
      <c r="Y615" s="368"/>
      <c r="Z615" s="356"/>
      <c r="AA615" s="356"/>
      <c r="AB615" s="356"/>
      <c r="AC615" s="356"/>
      <c r="AD615" s="154"/>
      <c r="AF615" s="154"/>
      <c r="AG615" s="154"/>
      <c r="AH615" s="154"/>
      <c r="AI615" s="154"/>
    </row>
    <row r="616" spans="1:35" ht="12.75" hidden="1" x14ac:dyDescent="0.2">
      <c r="A616" s="205"/>
      <c r="B616" s="158"/>
      <c r="C616" s="158"/>
      <c r="D616" s="158"/>
      <c r="E616" s="913"/>
      <c r="F616" s="207" t="s">
        <v>111</v>
      </c>
      <c r="G616" s="936"/>
      <c r="H616" s="186"/>
      <c r="I616" s="186"/>
      <c r="J616" s="261"/>
      <c r="K616" s="368">
        <f>'[1]2022'!E150</f>
        <v>0</v>
      </c>
      <c r="L616" s="356"/>
      <c r="M616" s="356"/>
      <c r="N616" s="356"/>
      <c r="O616" s="356"/>
      <c r="P616" s="356"/>
      <c r="Q616" s="356">
        <f t="shared" si="119"/>
        <v>0</v>
      </c>
      <c r="R616" s="356"/>
      <c r="S616" s="356"/>
      <c r="T616" s="356"/>
      <c r="U616" s="661">
        <f t="shared" si="120"/>
        <v>0</v>
      </c>
      <c r="V616" s="356"/>
      <c r="W616" s="356"/>
      <c r="X616" s="356"/>
      <c r="Y616" s="368"/>
      <c r="Z616" s="356"/>
      <c r="AA616" s="356"/>
      <c r="AB616" s="356"/>
      <c r="AC616" s="356"/>
      <c r="AD616" s="154"/>
      <c r="AF616" s="154"/>
      <c r="AG616" s="154"/>
      <c r="AH616" s="154"/>
      <c r="AI616" s="154"/>
    </row>
    <row r="617" spans="1:35" ht="12.75" hidden="1" x14ac:dyDescent="0.2">
      <c r="A617" s="202"/>
      <c r="B617" s="203"/>
      <c r="C617" s="203"/>
      <c r="D617" s="203"/>
      <c r="E617" s="912" t="s">
        <v>319</v>
      </c>
      <c r="F617" s="643" t="s">
        <v>110</v>
      </c>
      <c r="G617" s="935" t="s">
        <v>186</v>
      </c>
      <c r="H617" s="186"/>
      <c r="I617" s="186"/>
      <c r="J617" s="261"/>
      <c r="K617" s="368">
        <f>'[1]2022'!E151</f>
        <v>0</v>
      </c>
      <c r="L617" s="356"/>
      <c r="M617" s="356"/>
      <c r="N617" s="356"/>
      <c r="O617" s="356"/>
      <c r="P617" s="356"/>
      <c r="Q617" s="356">
        <f t="shared" si="119"/>
        <v>0</v>
      </c>
      <c r="R617" s="356"/>
      <c r="S617" s="356"/>
      <c r="T617" s="356"/>
      <c r="U617" s="661">
        <f t="shared" si="120"/>
        <v>0</v>
      </c>
      <c r="V617" s="356"/>
      <c r="W617" s="356"/>
      <c r="X617" s="356"/>
      <c r="Y617" s="368"/>
      <c r="Z617" s="356"/>
      <c r="AA617" s="356"/>
      <c r="AB617" s="356"/>
      <c r="AC617" s="356"/>
      <c r="AD617" s="154"/>
      <c r="AF617" s="154"/>
      <c r="AG617" s="154"/>
      <c r="AH617" s="154"/>
      <c r="AI617" s="154"/>
    </row>
    <row r="618" spans="1:35" ht="12.75" hidden="1" x14ac:dyDescent="0.2">
      <c r="A618" s="205"/>
      <c r="B618" s="158"/>
      <c r="C618" s="158"/>
      <c r="D618" s="158"/>
      <c r="E618" s="913"/>
      <c r="F618" s="207" t="s">
        <v>111</v>
      </c>
      <c r="G618" s="936"/>
      <c r="H618" s="186"/>
      <c r="I618" s="186"/>
      <c r="J618" s="261"/>
      <c r="K618" s="368">
        <f>'[1]2022'!E152</f>
        <v>0</v>
      </c>
      <c r="L618" s="356"/>
      <c r="M618" s="356"/>
      <c r="N618" s="356"/>
      <c r="O618" s="356"/>
      <c r="P618" s="356"/>
      <c r="Q618" s="356">
        <f t="shared" si="119"/>
        <v>0</v>
      </c>
      <c r="R618" s="356"/>
      <c r="S618" s="356"/>
      <c r="T618" s="356"/>
      <c r="U618" s="661">
        <f t="shared" si="120"/>
        <v>0</v>
      </c>
      <c r="V618" s="356"/>
      <c r="W618" s="356"/>
      <c r="X618" s="356"/>
      <c r="Y618" s="368"/>
      <c r="Z618" s="356"/>
      <c r="AA618" s="356"/>
      <c r="AB618" s="356"/>
      <c r="AC618" s="356"/>
      <c r="AD618" s="154"/>
      <c r="AF618" s="154"/>
      <c r="AG618" s="154"/>
      <c r="AH618" s="154"/>
      <c r="AI618" s="154"/>
    </row>
    <row r="619" spans="1:35" ht="12.75" hidden="1" x14ac:dyDescent="0.2">
      <c r="A619" s="202"/>
      <c r="B619" s="203"/>
      <c r="C619" s="203"/>
      <c r="D619" s="203"/>
      <c r="E619" s="912" t="s">
        <v>187</v>
      </c>
      <c r="F619" s="643" t="s">
        <v>110</v>
      </c>
      <c r="G619" s="935" t="s">
        <v>188</v>
      </c>
      <c r="H619" s="186"/>
      <c r="I619" s="186"/>
      <c r="J619" s="261"/>
      <c r="K619" s="368">
        <f>'[1]2022'!E153</f>
        <v>0</v>
      </c>
      <c r="L619" s="356"/>
      <c r="M619" s="356"/>
      <c r="N619" s="356"/>
      <c r="O619" s="356"/>
      <c r="P619" s="356"/>
      <c r="Q619" s="356">
        <f t="shared" si="119"/>
        <v>0</v>
      </c>
      <c r="R619" s="356"/>
      <c r="S619" s="356"/>
      <c r="T619" s="356"/>
      <c r="U619" s="661">
        <f t="shared" si="120"/>
        <v>0</v>
      </c>
      <c r="V619" s="356"/>
      <c r="W619" s="356"/>
      <c r="X619" s="356"/>
      <c r="Y619" s="368"/>
      <c r="Z619" s="356"/>
      <c r="AA619" s="356"/>
      <c r="AB619" s="356"/>
      <c r="AC619" s="356"/>
      <c r="AD619" s="154"/>
      <c r="AF619" s="154"/>
      <c r="AG619" s="154"/>
      <c r="AH619" s="154"/>
      <c r="AI619" s="154"/>
    </row>
    <row r="620" spans="1:35" ht="12.75" hidden="1" x14ac:dyDescent="0.2">
      <c r="A620" s="205"/>
      <c r="B620" s="158"/>
      <c r="C620" s="158"/>
      <c r="D620" s="158"/>
      <c r="E620" s="913"/>
      <c r="F620" s="207" t="s">
        <v>111</v>
      </c>
      <c r="G620" s="936"/>
      <c r="H620" s="186"/>
      <c r="I620" s="186"/>
      <c r="J620" s="261"/>
      <c r="K620" s="368">
        <f>'[1]2022'!E154</f>
        <v>0</v>
      </c>
      <c r="L620" s="356"/>
      <c r="M620" s="356"/>
      <c r="N620" s="356"/>
      <c r="O620" s="356"/>
      <c r="P620" s="356"/>
      <c r="Q620" s="356">
        <f t="shared" si="119"/>
        <v>0</v>
      </c>
      <c r="R620" s="356"/>
      <c r="S620" s="356"/>
      <c r="T620" s="356"/>
      <c r="U620" s="661">
        <f t="shared" si="120"/>
        <v>0</v>
      </c>
      <c r="V620" s="356"/>
      <c r="W620" s="356"/>
      <c r="X620" s="356"/>
      <c r="Y620" s="368"/>
      <c r="Z620" s="356"/>
      <c r="AA620" s="356"/>
      <c r="AB620" s="356"/>
      <c r="AC620" s="356"/>
      <c r="AD620" s="154"/>
      <c r="AF620" s="154"/>
      <c r="AG620" s="154"/>
      <c r="AH620" s="154"/>
      <c r="AI620" s="154"/>
    </row>
    <row r="621" spans="1:35" ht="12.75" hidden="1" x14ac:dyDescent="0.2">
      <c r="A621" s="202"/>
      <c r="B621" s="203"/>
      <c r="C621" s="203"/>
      <c r="D621" s="203"/>
      <c r="E621" s="928" t="s">
        <v>320</v>
      </c>
      <c r="F621" s="643" t="s">
        <v>110</v>
      </c>
      <c r="G621" s="933">
        <v>57</v>
      </c>
      <c r="H621" s="186">
        <f>H623+H625</f>
        <v>0</v>
      </c>
      <c r="I621" s="186">
        <f t="shared" ref="I621:P622" si="123">I623+I625</f>
        <v>0</v>
      </c>
      <c r="J621" s="261">
        <f t="shared" si="123"/>
        <v>0</v>
      </c>
      <c r="K621" s="368">
        <f t="shared" si="123"/>
        <v>0</v>
      </c>
      <c r="L621" s="356"/>
      <c r="M621" s="356"/>
      <c r="N621" s="356">
        <f t="shared" si="123"/>
        <v>0</v>
      </c>
      <c r="O621" s="356">
        <f t="shared" si="123"/>
        <v>0</v>
      </c>
      <c r="P621" s="356">
        <f t="shared" si="123"/>
        <v>0</v>
      </c>
      <c r="Q621" s="356">
        <f t="shared" si="119"/>
        <v>0</v>
      </c>
      <c r="R621" s="356"/>
      <c r="S621" s="356"/>
      <c r="T621" s="356"/>
      <c r="U621" s="661">
        <f t="shared" si="120"/>
        <v>0</v>
      </c>
      <c r="V621" s="356"/>
      <c r="W621" s="356"/>
      <c r="X621" s="356"/>
      <c r="Y621" s="368"/>
      <c r="Z621" s="356"/>
      <c r="AA621" s="356"/>
      <c r="AB621" s="356"/>
      <c r="AC621" s="356"/>
      <c r="AD621" s="154"/>
      <c r="AF621" s="154"/>
      <c r="AG621" s="154"/>
      <c r="AH621" s="154"/>
      <c r="AI621" s="154"/>
    </row>
    <row r="622" spans="1:35" ht="12.75" hidden="1" x14ac:dyDescent="0.2">
      <c r="A622" s="205"/>
      <c r="B622" s="158"/>
      <c r="C622" s="158"/>
      <c r="D622" s="158"/>
      <c r="E622" s="924"/>
      <c r="F622" s="643" t="s">
        <v>111</v>
      </c>
      <c r="G622" s="934"/>
      <c r="H622" s="186">
        <f>H624+H626</f>
        <v>0</v>
      </c>
      <c r="I622" s="186">
        <f t="shared" si="123"/>
        <v>0</v>
      </c>
      <c r="J622" s="261">
        <f t="shared" si="123"/>
        <v>0</v>
      </c>
      <c r="K622" s="368">
        <f t="shared" si="123"/>
        <v>0</v>
      </c>
      <c r="L622" s="356"/>
      <c r="M622" s="356"/>
      <c r="N622" s="356">
        <f t="shared" si="123"/>
        <v>0</v>
      </c>
      <c r="O622" s="356">
        <f t="shared" si="123"/>
        <v>0</v>
      </c>
      <c r="P622" s="356">
        <f t="shared" si="123"/>
        <v>0</v>
      </c>
      <c r="Q622" s="356">
        <f t="shared" si="119"/>
        <v>0</v>
      </c>
      <c r="R622" s="356"/>
      <c r="S622" s="356"/>
      <c r="T622" s="356"/>
      <c r="U622" s="661">
        <f t="shared" si="120"/>
        <v>0</v>
      </c>
      <c r="V622" s="356"/>
      <c r="W622" s="356"/>
      <c r="X622" s="356"/>
      <c r="Y622" s="368"/>
      <c r="Z622" s="356"/>
      <c r="AA622" s="356"/>
      <c r="AB622" s="356"/>
      <c r="AC622" s="356"/>
      <c r="AD622" s="154"/>
      <c r="AF622" s="154"/>
      <c r="AG622" s="154"/>
      <c r="AH622" s="154"/>
      <c r="AI622" s="154"/>
    </row>
    <row r="623" spans="1:35" ht="12.75" hidden="1" x14ac:dyDescent="0.2">
      <c r="A623" s="202"/>
      <c r="B623" s="203"/>
      <c r="C623" s="203"/>
      <c r="D623" s="203"/>
      <c r="E623" s="928" t="s">
        <v>321</v>
      </c>
      <c r="F623" s="643" t="s">
        <v>110</v>
      </c>
      <c r="G623" s="933">
        <v>57.01</v>
      </c>
      <c r="H623" s="186"/>
      <c r="I623" s="186"/>
      <c r="J623" s="261"/>
      <c r="K623" s="368">
        <f>'[1]2022'!E157</f>
        <v>0</v>
      </c>
      <c r="L623" s="356"/>
      <c r="M623" s="356"/>
      <c r="N623" s="356"/>
      <c r="O623" s="356"/>
      <c r="P623" s="356"/>
      <c r="Q623" s="356">
        <f t="shared" si="119"/>
        <v>0</v>
      </c>
      <c r="R623" s="356"/>
      <c r="S623" s="356"/>
      <c r="T623" s="356"/>
      <c r="U623" s="661">
        <f t="shared" si="120"/>
        <v>0</v>
      </c>
      <c r="V623" s="356"/>
      <c r="W623" s="356"/>
      <c r="X623" s="356"/>
      <c r="Y623" s="368"/>
      <c r="Z623" s="356"/>
      <c r="AA623" s="356"/>
      <c r="AB623" s="356"/>
      <c r="AC623" s="356"/>
      <c r="AD623" s="154"/>
      <c r="AF623" s="154"/>
      <c r="AG623" s="154"/>
      <c r="AH623" s="154"/>
      <c r="AI623" s="154"/>
    </row>
    <row r="624" spans="1:35" ht="12.75" hidden="1" x14ac:dyDescent="0.2">
      <c r="A624" s="205"/>
      <c r="B624" s="158"/>
      <c r="C624" s="158"/>
      <c r="D624" s="158"/>
      <c r="E624" s="924"/>
      <c r="F624" s="207" t="s">
        <v>111</v>
      </c>
      <c r="G624" s="934"/>
      <c r="H624" s="186"/>
      <c r="I624" s="186"/>
      <c r="J624" s="261"/>
      <c r="K624" s="368">
        <f>'[1]2022'!E158</f>
        <v>0</v>
      </c>
      <c r="L624" s="356"/>
      <c r="M624" s="356"/>
      <c r="N624" s="356"/>
      <c r="O624" s="356"/>
      <c r="P624" s="356"/>
      <c r="Q624" s="356">
        <f t="shared" si="119"/>
        <v>0</v>
      </c>
      <c r="R624" s="356"/>
      <c r="S624" s="356"/>
      <c r="T624" s="356"/>
      <c r="U624" s="661">
        <f t="shared" si="120"/>
        <v>0</v>
      </c>
      <c r="V624" s="356"/>
      <c r="W624" s="356"/>
      <c r="X624" s="356"/>
      <c r="Y624" s="368"/>
      <c r="Z624" s="356"/>
      <c r="AA624" s="356"/>
      <c r="AB624" s="356"/>
      <c r="AC624" s="356"/>
      <c r="AD624" s="154"/>
      <c r="AF624" s="154"/>
      <c r="AG624" s="154"/>
      <c r="AH624" s="154"/>
      <c r="AI624" s="154"/>
    </row>
    <row r="625" spans="1:35" ht="12.75" hidden="1" x14ac:dyDescent="0.2">
      <c r="A625" s="202"/>
      <c r="B625" s="203"/>
      <c r="C625" s="203"/>
      <c r="D625" s="203"/>
      <c r="E625" s="928" t="s">
        <v>189</v>
      </c>
      <c r="F625" s="643" t="s">
        <v>110</v>
      </c>
      <c r="G625" s="933">
        <v>57.02</v>
      </c>
      <c r="H625" s="186">
        <f>H627</f>
        <v>0</v>
      </c>
      <c r="I625" s="186">
        <f t="shared" ref="I625:P626" si="124">I627</f>
        <v>0</v>
      </c>
      <c r="J625" s="261">
        <f t="shared" si="124"/>
        <v>0</v>
      </c>
      <c r="K625" s="368">
        <f t="shared" si="124"/>
        <v>0</v>
      </c>
      <c r="L625" s="356"/>
      <c r="M625" s="356"/>
      <c r="N625" s="356">
        <f t="shared" si="124"/>
        <v>0</v>
      </c>
      <c r="O625" s="356">
        <f t="shared" si="124"/>
        <v>0</v>
      </c>
      <c r="P625" s="356">
        <f t="shared" si="124"/>
        <v>0</v>
      </c>
      <c r="Q625" s="356">
        <f t="shared" si="119"/>
        <v>0</v>
      </c>
      <c r="R625" s="356"/>
      <c r="S625" s="356"/>
      <c r="T625" s="356"/>
      <c r="U625" s="661">
        <f t="shared" si="120"/>
        <v>0</v>
      </c>
      <c r="V625" s="356"/>
      <c r="W625" s="356"/>
      <c r="X625" s="356"/>
      <c r="Y625" s="368"/>
      <c r="Z625" s="356"/>
      <c r="AA625" s="356"/>
      <c r="AB625" s="356"/>
      <c r="AC625" s="356"/>
      <c r="AD625" s="154"/>
      <c r="AF625" s="154"/>
      <c r="AG625" s="154"/>
      <c r="AH625" s="154"/>
      <c r="AI625" s="154"/>
    </row>
    <row r="626" spans="1:35" ht="12.75" hidden="1" x14ac:dyDescent="0.2">
      <c r="A626" s="205"/>
      <c r="B626" s="158"/>
      <c r="C626" s="158"/>
      <c r="D626" s="158"/>
      <c r="E626" s="924"/>
      <c r="F626" s="207" t="s">
        <v>111</v>
      </c>
      <c r="G626" s="934"/>
      <c r="H626" s="186">
        <f>H628</f>
        <v>0</v>
      </c>
      <c r="I626" s="186">
        <f t="shared" si="124"/>
        <v>0</v>
      </c>
      <c r="J626" s="261">
        <f t="shared" si="124"/>
        <v>0</v>
      </c>
      <c r="K626" s="368">
        <f t="shared" si="124"/>
        <v>0</v>
      </c>
      <c r="L626" s="356"/>
      <c r="M626" s="356"/>
      <c r="N626" s="356">
        <f t="shared" si="124"/>
        <v>0</v>
      </c>
      <c r="O626" s="356">
        <f t="shared" si="124"/>
        <v>0</v>
      </c>
      <c r="P626" s="356">
        <f t="shared" si="124"/>
        <v>0</v>
      </c>
      <c r="Q626" s="356">
        <f t="shared" si="119"/>
        <v>0</v>
      </c>
      <c r="R626" s="356"/>
      <c r="S626" s="356"/>
      <c r="T626" s="356"/>
      <c r="U626" s="661">
        <f t="shared" si="120"/>
        <v>0</v>
      </c>
      <c r="V626" s="356"/>
      <c r="W626" s="356"/>
      <c r="X626" s="356"/>
      <c r="Y626" s="368"/>
      <c r="Z626" s="356"/>
      <c r="AA626" s="356"/>
      <c r="AB626" s="356"/>
      <c r="AC626" s="356"/>
      <c r="AD626" s="154"/>
      <c r="AF626" s="154"/>
      <c r="AG626" s="154"/>
      <c r="AH626" s="154"/>
      <c r="AI626" s="154"/>
    </row>
    <row r="627" spans="1:35" ht="12.75" hidden="1" x14ac:dyDescent="0.2">
      <c r="A627" s="202"/>
      <c r="B627" s="203"/>
      <c r="C627" s="203"/>
      <c r="D627" s="203"/>
      <c r="E627" s="912" t="s">
        <v>322</v>
      </c>
      <c r="F627" s="643" t="s">
        <v>110</v>
      </c>
      <c r="G627" s="933" t="s">
        <v>190</v>
      </c>
      <c r="H627" s="186"/>
      <c r="I627" s="186"/>
      <c r="J627" s="261"/>
      <c r="K627" s="368">
        <f>'[1]2022'!E161</f>
        <v>0</v>
      </c>
      <c r="L627" s="356"/>
      <c r="M627" s="356"/>
      <c r="N627" s="356"/>
      <c r="O627" s="356"/>
      <c r="P627" s="356"/>
      <c r="Q627" s="356">
        <f t="shared" si="119"/>
        <v>0</v>
      </c>
      <c r="R627" s="356"/>
      <c r="S627" s="356"/>
      <c r="T627" s="356"/>
      <c r="U627" s="661">
        <f t="shared" si="120"/>
        <v>0</v>
      </c>
      <c r="V627" s="356"/>
      <c r="W627" s="356"/>
      <c r="X627" s="356"/>
      <c r="Y627" s="368"/>
      <c r="Z627" s="356"/>
      <c r="AA627" s="356"/>
      <c r="AB627" s="356"/>
      <c r="AC627" s="356"/>
      <c r="AD627" s="154"/>
      <c r="AF627" s="154"/>
      <c r="AG627" s="154"/>
      <c r="AH627" s="154"/>
      <c r="AI627" s="154"/>
    </row>
    <row r="628" spans="1:35" ht="12.75" hidden="1" x14ac:dyDescent="0.2">
      <c r="A628" s="205"/>
      <c r="B628" s="158"/>
      <c r="C628" s="158"/>
      <c r="D628" s="158"/>
      <c r="E628" s="913"/>
      <c r="F628" s="207" t="s">
        <v>111</v>
      </c>
      <c r="G628" s="934"/>
      <c r="H628" s="186"/>
      <c r="I628" s="186"/>
      <c r="J628" s="261"/>
      <c r="K628" s="368">
        <f>'[1]2022'!E162</f>
        <v>0</v>
      </c>
      <c r="L628" s="356"/>
      <c r="M628" s="356"/>
      <c r="N628" s="356"/>
      <c r="O628" s="356"/>
      <c r="P628" s="356"/>
      <c r="Q628" s="356">
        <f t="shared" si="119"/>
        <v>0</v>
      </c>
      <c r="R628" s="356"/>
      <c r="S628" s="356"/>
      <c r="T628" s="356"/>
      <c r="U628" s="661">
        <f t="shared" si="120"/>
        <v>0</v>
      </c>
      <c r="V628" s="356"/>
      <c r="W628" s="356"/>
      <c r="X628" s="356"/>
      <c r="Y628" s="368"/>
      <c r="Z628" s="356"/>
      <c r="AA628" s="356"/>
      <c r="AB628" s="356"/>
      <c r="AC628" s="356"/>
      <c r="AD628" s="154"/>
      <c r="AF628" s="154"/>
      <c r="AG628" s="154"/>
      <c r="AH628" s="154"/>
      <c r="AI628" s="154"/>
    </row>
    <row r="629" spans="1:35" ht="21.75" customHeight="1" x14ac:dyDescent="0.2">
      <c r="A629" s="484"/>
      <c r="B629" s="486"/>
      <c r="C629" s="486"/>
      <c r="D629" s="486"/>
      <c r="E629" s="937" t="s">
        <v>323</v>
      </c>
      <c r="F629" s="687" t="s">
        <v>110</v>
      </c>
      <c r="G629" s="905">
        <v>58</v>
      </c>
      <c r="H629" s="420">
        <f>H631+H639+H647+H655</f>
        <v>0</v>
      </c>
      <c r="I629" s="420">
        <f t="shared" ref="I629:K630" si="125">I631+I639+I647+I655</f>
        <v>310839</v>
      </c>
      <c r="J629" s="469">
        <f>J631+J639+J647+J655</f>
        <v>163698</v>
      </c>
      <c r="K629" s="418">
        <f>K631+K639+K647+K655</f>
        <v>34440</v>
      </c>
      <c r="L629" s="418">
        <f t="shared" ref="L629:AC630" si="126">L631+L639+L647+L655</f>
        <v>27658000</v>
      </c>
      <c r="M629" s="418">
        <f t="shared" si="126"/>
        <v>3.1100000000000003</v>
      </c>
      <c r="N629" s="418">
        <f t="shared" si="126"/>
        <v>25277</v>
      </c>
      <c r="O629" s="418">
        <f t="shared" si="126"/>
        <v>12971</v>
      </c>
      <c r="P629" s="418">
        <f t="shared" si="126"/>
        <v>12971</v>
      </c>
      <c r="Q629" s="418">
        <f t="shared" si="126"/>
        <v>34440</v>
      </c>
      <c r="R629" s="479">
        <f t="shared" si="126"/>
        <v>27818</v>
      </c>
      <c r="S629" s="479">
        <f t="shared" si="126"/>
        <v>4373</v>
      </c>
      <c r="T629" s="479">
        <f t="shared" si="126"/>
        <v>1979</v>
      </c>
      <c r="U629" s="479">
        <f t="shared" si="126"/>
        <v>270</v>
      </c>
      <c r="V629" s="479">
        <f t="shared" si="126"/>
        <v>0</v>
      </c>
      <c r="W629" s="479">
        <f t="shared" si="126"/>
        <v>0</v>
      </c>
      <c r="X629" s="479">
        <f t="shared" si="126"/>
        <v>0</v>
      </c>
      <c r="Y629" s="418">
        <f t="shared" si="126"/>
        <v>0</v>
      </c>
      <c r="Z629" s="366">
        <f t="shared" si="126"/>
        <v>0</v>
      </c>
      <c r="AA629" s="366">
        <f t="shared" si="126"/>
        <v>0</v>
      </c>
      <c r="AB629" s="366">
        <f t="shared" si="126"/>
        <v>0</v>
      </c>
      <c r="AC629" s="366">
        <f t="shared" si="126"/>
        <v>0</v>
      </c>
      <c r="AD629" s="154"/>
      <c r="AF629" s="154"/>
      <c r="AG629" s="154"/>
      <c r="AH629" s="154"/>
      <c r="AI629" s="154"/>
    </row>
    <row r="630" spans="1:35" ht="18" customHeight="1" x14ac:dyDescent="0.2">
      <c r="A630" s="488"/>
      <c r="B630" s="490"/>
      <c r="C630" s="490"/>
      <c r="D630" s="490"/>
      <c r="E630" s="938"/>
      <c r="F630" s="687" t="s">
        <v>111</v>
      </c>
      <c r="G630" s="906"/>
      <c r="H630" s="420">
        <f>H632+H640+H648+H656</f>
        <v>0</v>
      </c>
      <c r="I630" s="420">
        <f t="shared" si="125"/>
        <v>42998</v>
      </c>
      <c r="J630" s="469">
        <f t="shared" si="125"/>
        <v>17886</v>
      </c>
      <c r="K630" s="418">
        <f t="shared" si="125"/>
        <v>34440</v>
      </c>
      <c r="L630" s="418">
        <f t="shared" si="126"/>
        <v>33661828</v>
      </c>
      <c r="M630" s="418">
        <f t="shared" si="126"/>
        <v>5.74</v>
      </c>
      <c r="N630" s="418">
        <f t="shared" si="126"/>
        <v>13907</v>
      </c>
      <c r="O630" s="418">
        <f t="shared" si="126"/>
        <v>12967</v>
      </c>
      <c r="P630" s="418">
        <f t="shared" si="126"/>
        <v>12967</v>
      </c>
      <c r="Q630" s="418">
        <f t="shared" si="126"/>
        <v>34440</v>
      </c>
      <c r="R630" s="479">
        <f t="shared" si="126"/>
        <v>27818</v>
      </c>
      <c r="S630" s="479">
        <f t="shared" si="126"/>
        <v>4373</v>
      </c>
      <c r="T630" s="479">
        <f t="shared" si="126"/>
        <v>1979</v>
      </c>
      <c r="U630" s="479">
        <f t="shared" si="126"/>
        <v>270</v>
      </c>
      <c r="V630" s="479">
        <f t="shared" si="126"/>
        <v>0</v>
      </c>
      <c r="W630" s="479">
        <f t="shared" si="126"/>
        <v>0</v>
      </c>
      <c r="X630" s="479">
        <f t="shared" si="126"/>
        <v>0</v>
      </c>
      <c r="Y630" s="418">
        <f t="shared" si="126"/>
        <v>0</v>
      </c>
      <c r="Z630" s="366">
        <f t="shared" si="126"/>
        <v>0</v>
      </c>
      <c r="AA630" s="366">
        <f t="shared" si="126"/>
        <v>0</v>
      </c>
      <c r="AB630" s="366">
        <f t="shared" si="126"/>
        <v>0</v>
      </c>
      <c r="AC630" s="366">
        <f t="shared" si="126"/>
        <v>0</v>
      </c>
      <c r="AD630" s="154"/>
      <c r="AF630" s="154"/>
      <c r="AG630" s="154"/>
      <c r="AH630" s="154"/>
      <c r="AI630" s="154"/>
    </row>
    <row r="631" spans="1:35" ht="12.75" x14ac:dyDescent="0.2">
      <c r="A631" s="484"/>
      <c r="B631" s="486"/>
      <c r="C631" s="486"/>
      <c r="D631" s="486"/>
      <c r="E631" s="937" t="s">
        <v>345</v>
      </c>
      <c r="F631" s="687" t="s">
        <v>110</v>
      </c>
      <c r="G631" s="905" t="s">
        <v>346</v>
      </c>
      <c r="H631" s="420">
        <f t="shared" ref="H631:AC646" si="127">H633+H635+H637</f>
        <v>0</v>
      </c>
      <c r="I631" s="420">
        <f t="shared" si="127"/>
        <v>287315</v>
      </c>
      <c r="J631" s="469">
        <f t="shared" si="127"/>
        <v>135178</v>
      </c>
      <c r="K631" s="418">
        <f t="shared" si="127"/>
        <v>23801</v>
      </c>
      <c r="L631" s="418">
        <f t="shared" si="127"/>
        <v>10602000</v>
      </c>
      <c r="M631" s="418">
        <f t="shared" si="127"/>
        <v>0.16</v>
      </c>
      <c r="N631" s="418">
        <f t="shared" si="127"/>
        <v>23627</v>
      </c>
      <c r="O631" s="418">
        <f t="shared" si="127"/>
        <v>11371</v>
      </c>
      <c r="P631" s="418">
        <f t="shared" si="127"/>
        <v>11371</v>
      </c>
      <c r="Q631" s="418">
        <f t="shared" si="127"/>
        <v>23801</v>
      </c>
      <c r="R631" s="479">
        <f t="shared" si="127"/>
        <v>20001</v>
      </c>
      <c r="S631" s="479">
        <f t="shared" si="127"/>
        <v>3000</v>
      </c>
      <c r="T631" s="479">
        <f t="shared" si="127"/>
        <v>800</v>
      </c>
      <c r="U631" s="479">
        <f t="shared" si="127"/>
        <v>0</v>
      </c>
      <c r="V631" s="479">
        <f t="shared" si="127"/>
        <v>0</v>
      </c>
      <c r="W631" s="479">
        <f t="shared" si="127"/>
        <v>0</v>
      </c>
      <c r="X631" s="479">
        <f t="shared" si="127"/>
        <v>0</v>
      </c>
      <c r="Y631" s="418">
        <f t="shared" si="127"/>
        <v>0</v>
      </c>
      <c r="Z631" s="366">
        <f t="shared" si="127"/>
        <v>0</v>
      </c>
      <c r="AA631" s="366">
        <f t="shared" si="127"/>
        <v>0</v>
      </c>
      <c r="AB631" s="366">
        <f t="shared" si="127"/>
        <v>0</v>
      </c>
      <c r="AC631" s="366">
        <f t="shared" si="127"/>
        <v>0</v>
      </c>
      <c r="AD631" s="154"/>
      <c r="AF631" s="154"/>
      <c r="AG631" s="154"/>
      <c r="AH631" s="154"/>
      <c r="AI631" s="154"/>
    </row>
    <row r="632" spans="1:35" ht="12.75" x14ac:dyDescent="0.2">
      <c r="A632" s="488"/>
      <c r="B632" s="490"/>
      <c r="C632" s="490"/>
      <c r="D632" s="490"/>
      <c r="E632" s="938"/>
      <c r="F632" s="687" t="s">
        <v>111</v>
      </c>
      <c r="G632" s="906"/>
      <c r="H632" s="420">
        <f t="shared" si="127"/>
        <v>0</v>
      </c>
      <c r="I632" s="420">
        <f t="shared" si="127"/>
        <v>15703</v>
      </c>
      <c r="J632" s="417">
        <f t="shared" si="127"/>
        <v>5005</v>
      </c>
      <c r="K632" s="418">
        <f t="shared" si="127"/>
        <v>23801</v>
      </c>
      <c r="L632" s="418">
        <f t="shared" si="127"/>
        <v>16680828</v>
      </c>
      <c r="M632" s="418">
        <f t="shared" si="127"/>
        <v>3.4699999999999998</v>
      </c>
      <c r="N632" s="418">
        <f t="shared" si="127"/>
        <v>12257</v>
      </c>
      <c r="O632" s="418">
        <f t="shared" si="127"/>
        <v>11367</v>
      </c>
      <c r="P632" s="418">
        <f t="shared" si="127"/>
        <v>11367</v>
      </c>
      <c r="Q632" s="418">
        <f t="shared" si="127"/>
        <v>23801</v>
      </c>
      <c r="R632" s="479">
        <f t="shared" si="127"/>
        <v>20001</v>
      </c>
      <c r="S632" s="479">
        <f t="shared" si="127"/>
        <v>3000</v>
      </c>
      <c r="T632" s="479">
        <f t="shared" si="127"/>
        <v>800</v>
      </c>
      <c r="U632" s="479">
        <f t="shared" si="127"/>
        <v>0</v>
      </c>
      <c r="V632" s="479">
        <f t="shared" si="127"/>
        <v>0</v>
      </c>
      <c r="W632" s="479">
        <f t="shared" si="127"/>
        <v>0</v>
      </c>
      <c r="X632" s="479">
        <f t="shared" si="127"/>
        <v>0</v>
      </c>
      <c r="Y632" s="418">
        <f t="shared" si="127"/>
        <v>0</v>
      </c>
      <c r="Z632" s="366">
        <f t="shared" si="127"/>
        <v>0</v>
      </c>
      <c r="AA632" s="366">
        <f t="shared" si="127"/>
        <v>0</v>
      </c>
      <c r="AB632" s="366">
        <f t="shared" si="127"/>
        <v>0</v>
      </c>
      <c r="AC632" s="366">
        <f t="shared" si="127"/>
        <v>0</v>
      </c>
      <c r="AD632" s="154"/>
      <c r="AF632" s="154"/>
      <c r="AG632" s="154"/>
      <c r="AH632" s="154"/>
      <c r="AI632" s="154"/>
    </row>
    <row r="633" spans="1:35" ht="12.75" x14ac:dyDescent="0.2">
      <c r="A633" s="202"/>
      <c r="B633" s="203"/>
      <c r="C633" s="203"/>
      <c r="D633" s="203"/>
      <c r="E633" s="912" t="s">
        <v>324</v>
      </c>
      <c r="F633" s="207" t="s">
        <v>110</v>
      </c>
      <c r="G633" s="935" t="s">
        <v>347</v>
      </c>
      <c r="H633" s="186"/>
      <c r="I633" s="186">
        <v>44983</v>
      </c>
      <c r="J633" s="261">
        <v>21939</v>
      </c>
      <c r="K633" s="368">
        <f>'F16'!K636</f>
        <v>3704</v>
      </c>
      <c r="L633" s="356">
        <f>'[1]58.01'!E17</f>
        <v>1692000</v>
      </c>
      <c r="M633" s="356">
        <f t="shared" ref="M633:M704" si="128">ROUND((K633/I633),2)</f>
        <v>0.08</v>
      </c>
      <c r="N633" s="356">
        <v>3701</v>
      </c>
      <c r="O633" s="356">
        <v>1782</v>
      </c>
      <c r="P633" s="356">
        <v>1782</v>
      </c>
      <c r="Q633" s="356">
        <f t="shared" ref="Q633:Q638" si="129">R633+S633+T633+U633</f>
        <v>3704</v>
      </c>
      <c r="R633" s="356">
        <v>3132</v>
      </c>
      <c r="S633" s="356">
        <v>470</v>
      </c>
      <c r="T633" s="356">
        <v>102</v>
      </c>
      <c r="U633" s="356">
        <f t="shared" ref="U633:U638" si="130">K633-R633-S633-T633</f>
        <v>0</v>
      </c>
      <c r="V633" s="366">
        <f t="shared" si="127"/>
        <v>0</v>
      </c>
      <c r="W633" s="366">
        <f t="shared" si="127"/>
        <v>0</v>
      </c>
      <c r="X633" s="366">
        <f t="shared" si="127"/>
        <v>0</v>
      </c>
      <c r="Y633" s="368">
        <v>0</v>
      </c>
      <c r="Z633" s="356">
        <v>0</v>
      </c>
      <c r="AA633" s="356">
        <v>0</v>
      </c>
      <c r="AB633" s="356">
        <v>0</v>
      </c>
      <c r="AC633" s="356"/>
      <c r="AD633" s="154"/>
      <c r="AF633" s="154"/>
      <c r="AG633" s="154"/>
      <c r="AH633" s="154"/>
      <c r="AI633" s="154"/>
    </row>
    <row r="634" spans="1:35" ht="12.75" x14ac:dyDescent="0.2">
      <c r="A634" s="205"/>
      <c r="B634" s="158"/>
      <c r="C634" s="158"/>
      <c r="D634" s="158"/>
      <c r="E634" s="913"/>
      <c r="F634" s="207" t="s">
        <v>111</v>
      </c>
      <c r="G634" s="936"/>
      <c r="H634" s="186"/>
      <c r="I634" s="186">
        <v>1838</v>
      </c>
      <c r="J634" s="261">
        <v>1000</v>
      </c>
      <c r="K634" s="368">
        <f>'F16'!K637</f>
        <v>3704</v>
      </c>
      <c r="L634" s="356">
        <f>'[1]58.01'!C17</f>
        <v>16680828</v>
      </c>
      <c r="M634" s="356">
        <f t="shared" si="128"/>
        <v>2.02</v>
      </c>
      <c r="N634" s="356">
        <v>1919</v>
      </c>
      <c r="O634" s="356">
        <v>1780</v>
      </c>
      <c r="P634" s="356">
        <v>1780</v>
      </c>
      <c r="Q634" s="356">
        <f t="shared" si="129"/>
        <v>3704</v>
      </c>
      <c r="R634" s="356">
        <v>3132</v>
      </c>
      <c r="S634" s="356">
        <v>470</v>
      </c>
      <c r="T634" s="356">
        <v>102</v>
      </c>
      <c r="U634" s="356">
        <f t="shared" si="130"/>
        <v>0</v>
      </c>
      <c r="V634" s="366">
        <f t="shared" si="127"/>
        <v>0</v>
      </c>
      <c r="W634" s="366">
        <f t="shared" si="127"/>
        <v>0</v>
      </c>
      <c r="X634" s="366">
        <f t="shared" si="127"/>
        <v>0</v>
      </c>
      <c r="Y634" s="368">
        <v>0</v>
      </c>
      <c r="Z634" s="356">
        <v>0</v>
      </c>
      <c r="AA634" s="356">
        <v>0</v>
      </c>
      <c r="AB634" s="356">
        <v>0</v>
      </c>
      <c r="AC634" s="356"/>
      <c r="AD634" s="154"/>
      <c r="AF634" s="154"/>
      <c r="AG634" s="154"/>
      <c r="AH634" s="154"/>
      <c r="AI634" s="154"/>
    </row>
    <row r="635" spans="1:35" ht="12.75" x14ac:dyDescent="0.2">
      <c r="A635" s="202"/>
      <c r="B635" s="203"/>
      <c r="C635" s="203"/>
      <c r="D635" s="203"/>
      <c r="E635" s="921" t="s">
        <v>325</v>
      </c>
      <c r="F635" s="207" t="s">
        <v>110</v>
      </c>
      <c r="G635" s="935" t="s">
        <v>348</v>
      </c>
      <c r="H635" s="186"/>
      <c r="I635" s="186">
        <v>242332</v>
      </c>
      <c r="J635" s="261">
        <v>113234</v>
      </c>
      <c r="K635" s="368">
        <f>'F16'!K638</f>
        <v>20096</v>
      </c>
      <c r="L635" s="356">
        <f>'[1]58.01'!J17</f>
        <v>8909000</v>
      </c>
      <c r="M635" s="356">
        <f t="shared" si="128"/>
        <v>0.08</v>
      </c>
      <c r="N635" s="356">
        <v>19926</v>
      </c>
      <c r="O635" s="356">
        <v>9589</v>
      </c>
      <c r="P635" s="356">
        <v>9589</v>
      </c>
      <c r="Q635" s="356">
        <f t="shared" si="129"/>
        <v>20096</v>
      </c>
      <c r="R635" s="356">
        <v>16868</v>
      </c>
      <c r="S635" s="356">
        <v>2530</v>
      </c>
      <c r="T635" s="356">
        <v>698</v>
      </c>
      <c r="U635" s="356">
        <f t="shared" si="130"/>
        <v>0</v>
      </c>
      <c r="V635" s="366">
        <f t="shared" si="127"/>
        <v>0</v>
      </c>
      <c r="W635" s="366">
        <f t="shared" si="127"/>
        <v>0</v>
      </c>
      <c r="X635" s="366">
        <f t="shared" si="127"/>
        <v>0</v>
      </c>
      <c r="Y635" s="368">
        <v>0</v>
      </c>
      <c r="Z635" s="356">
        <v>0</v>
      </c>
      <c r="AA635" s="356">
        <v>0</v>
      </c>
      <c r="AB635" s="356">
        <v>0</v>
      </c>
      <c r="AC635" s="356"/>
      <c r="AD635" s="154"/>
      <c r="AF635" s="154"/>
      <c r="AG635" s="154"/>
      <c r="AH635" s="154"/>
      <c r="AI635" s="154"/>
    </row>
    <row r="636" spans="1:35" ht="12.75" x14ac:dyDescent="0.2">
      <c r="A636" s="205"/>
      <c r="B636" s="158"/>
      <c r="C636" s="158"/>
      <c r="D636" s="158"/>
      <c r="E636" s="922"/>
      <c r="F636" s="207" t="s">
        <v>111</v>
      </c>
      <c r="G636" s="936"/>
      <c r="H636" s="186"/>
      <c r="I636" s="186">
        <v>13865</v>
      </c>
      <c r="J636" s="261">
        <v>4000</v>
      </c>
      <c r="K636" s="368">
        <f>'F16'!K639</f>
        <v>20096</v>
      </c>
      <c r="L636" s="356">
        <f>'[1]58.01'!H17</f>
        <v>0</v>
      </c>
      <c r="M636" s="356">
        <f t="shared" si="128"/>
        <v>1.45</v>
      </c>
      <c r="N636" s="356">
        <f>10338</f>
        <v>10338</v>
      </c>
      <c r="O636" s="356">
        <f>9587</f>
        <v>9587</v>
      </c>
      <c r="P636" s="356">
        <v>9587</v>
      </c>
      <c r="Q636" s="356">
        <f t="shared" si="129"/>
        <v>20096</v>
      </c>
      <c r="R636" s="356">
        <v>16868</v>
      </c>
      <c r="S636" s="356">
        <v>2530</v>
      </c>
      <c r="T636" s="356">
        <v>698</v>
      </c>
      <c r="U636" s="356">
        <f t="shared" si="130"/>
        <v>0</v>
      </c>
      <c r="V636" s="366">
        <f t="shared" si="127"/>
        <v>0</v>
      </c>
      <c r="W636" s="366">
        <f t="shared" si="127"/>
        <v>0</v>
      </c>
      <c r="X636" s="366">
        <f t="shared" si="127"/>
        <v>0</v>
      </c>
      <c r="Y636" s="368">
        <v>0</v>
      </c>
      <c r="Z636" s="356">
        <v>0</v>
      </c>
      <c r="AA636" s="356">
        <v>0</v>
      </c>
      <c r="AB636" s="356">
        <v>0</v>
      </c>
      <c r="AC636" s="356"/>
      <c r="AD636" s="154"/>
      <c r="AF636" s="154"/>
      <c r="AG636" s="154"/>
      <c r="AH636" s="154"/>
      <c r="AI636" s="154"/>
    </row>
    <row r="637" spans="1:35" ht="12.75" x14ac:dyDescent="0.2">
      <c r="A637" s="210"/>
      <c r="B637" s="211"/>
      <c r="C637" s="211"/>
      <c r="D637" s="211"/>
      <c r="E637" s="912" t="s">
        <v>187</v>
      </c>
      <c r="F637" s="207" t="s">
        <v>110</v>
      </c>
      <c r="G637" s="935" t="s">
        <v>349</v>
      </c>
      <c r="H637" s="186"/>
      <c r="I637" s="186">
        <v>0</v>
      </c>
      <c r="J637" s="261">
        <v>5</v>
      </c>
      <c r="K637" s="368">
        <f>'F16'!K640</f>
        <v>1</v>
      </c>
      <c r="L637" s="356">
        <f>'[1]58.01'!O17</f>
        <v>1000</v>
      </c>
      <c r="M637" s="356"/>
      <c r="N637" s="356">
        <v>0</v>
      </c>
      <c r="O637" s="356">
        <v>0</v>
      </c>
      <c r="P637" s="356"/>
      <c r="Q637" s="356">
        <f t="shared" si="129"/>
        <v>1</v>
      </c>
      <c r="R637" s="356">
        <v>1</v>
      </c>
      <c r="S637" s="356">
        <v>0</v>
      </c>
      <c r="T637" s="356">
        <v>0</v>
      </c>
      <c r="U637" s="356">
        <f t="shared" si="130"/>
        <v>0</v>
      </c>
      <c r="V637" s="366">
        <f t="shared" si="127"/>
        <v>0</v>
      </c>
      <c r="W637" s="366">
        <f t="shared" si="127"/>
        <v>0</v>
      </c>
      <c r="X637" s="366">
        <f t="shared" si="127"/>
        <v>0</v>
      </c>
      <c r="Y637" s="368">
        <v>0</v>
      </c>
      <c r="Z637" s="356">
        <v>0</v>
      </c>
      <c r="AA637" s="356">
        <v>0</v>
      </c>
      <c r="AB637" s="356">
        <v>0</v>
      </c>
      <c r="AC637" s="356"/>
      <c r="AD637" s="154"/>
      <c r="AF637" s="154"/>
      <c r="AG637" s="154"/>
      <c r="AH637" s="154"/>
      <c r="AI637" s="154"/>
    </row>
    <row r="638" spans="1:35" ht="12.75" x14ac:dyDescent="0.2">
      <c r="A638" s="212"/>
      <c r="B638" s="213"/>
      <c r="C638" s="213"/>
      <c r="D638" s="213"/>
      <c r="E638" s="913"/>
      <c r="F638" s="207" t="s">
        <v>111</v>
      </c>
      <c r="G638" s="936"/>
      <c r="H638" s="186"/>
      <c r="I638" s="186">
        <v>0</v>
      </c>
      <c r="J638" s="261">
        <v>5</v>
      </c>
      <c r="K638" s="368">
        <f>'F16'!K641</f>
        <v>1</v>
      </c>
      <c r="L638" s="356">
        <f>'[1]58.01'!M17</f>
        <v>0</v>
      </c>
      <c r="M638" s="356"/>
      <c r="N638" s="356">
        <v>0</v>
      </c>
      <c r="O638" s="356">
        <v>0</v>
      </c>
      <c r="P638" s="356"/>
      <c r="Q638" s="356">
        <f t="shared" si="129"/>
        <v>1</v>
      </c>
      <c r="R638" s="356">
        <v>1</v>
      </c>
      <c r="S638" s="356"/>
      <c r="T638" s="356"/>
      <c r="U638" s="356">
        <f t="shared" si="130"/>
        <v>0</v>
      </c>
      <c r="V638" s="366">
        <f t="shared" si="127"/>
        <v>0</v>
      </c>
      <c r="W638" s="366">
        <f t="shared" si="127"/>
        <v>0</v>
      </c>
      <c r="X638" s="366">
        <f t="shared" si="127"/>
        <v>0</v>
      </c>
      <c r="Y638" s="368">
        <v>0</v>
      </c>
      <c r="Z638" s="356">
        <v>0</v>
      </c>
      <c r="AA638" s="356">
        <v>0</v>
      </c>
      <c r="AB638" s="356">
        <v>0</v>
      </c>
      <c r="AC638" s="356"/>
      <c r="AD638" s="154"/>
      <c r="AF638" s="154"/>
      <c r="AG638" s="154"/>
      <c r="AH638" s="154"/>
      <c r="AI638" s="154"/>
    </row>
    <row r="639" spans="1:35" ht="12.75" x14ac:dyDescent="0.2">
      <c r="A639" s="484"/>
      <c r="B639" s="486"/>
      <c r="C639" s="486"/>
      <c r="D639" s="486"/>
      <c r="E639" s="937" t="s">
        <v>345</v>
      </c>
      <c r="F639" s="687" t="s">
        <v>110</v>
      </c>
      <c r="G639" s="905" t="s">
        <v>350</v>
      </c>
      <c r="H639" s="420">
        <f t="shared" ref="H639:U640" si="131">H641+H643+H645</f>
        <v>0</v>
      </c>
      <c r="I639" s="420">
        <f t="shared" si="131"/>
        <v>8140</v>
      </c>
      <c r="J639" s="417">
        <f t="shared" si="131"/>
        <v>15841</v>
      </c>
      <c r="K639" s="418">
        <f t="shared" si="131"/>
        <v>8514</v>
      </c>
      <c r="L639" s="418">
        <f t="shared" si="131"/>
        <v>12482000</v>
      </c>
      <c r="M639" s="418">
        <f t="shared" si="131"/>
        <v>2.0700000000000003</v>
      </c>
      <c r="N639" s="418">
        <f t="shared" si="131"/>
        <v>0</v>
      </c>
      <c r="O639" s="418">
        <f t="shared" si="131"/>
        <v>0</v>
      </c>
      <c r="P639" s="418">
        <f t="shared" si="131"/>
        <v>0</v>
      </c>
      <c r="Q639" s="418">
        <f t="shared" si="131"/>
        <v>8514</v>
      </c>
      <c r="R639" s="479">
        <f t="shared" si="131"/>
        <v>6640</v>
      </c>
      <c r="S639" s="479">
        <f t="shared" si="131"/>
        <v>1000</v>
      </c>
      <c r="T639" s="479">
        <f t="shared" si="131"/>
        <v>874</v>
      </c>
      <c r="U639" s="479">
        <f t="shared" si="131"/>
        <v>0</v>
      </c>
      <c r="V639" s="479">
        <f t="shared" si="127"/>
        <v>0</v>
      </c>
      <c r="W639" s="479">
        <f t="shared" si="127"/>
        <v>0</v>
      </c>
      <c r="X639" s="479">
        <f t="shared" si="127"/>
        <v>0</v>
      </c>
      <c r="Y639" s="418">
        <f t="shared" si="127"/>
        <v>0</v>
      </c>
      <c r="Z639" s="366">
        <f t="shared" si="127"/>
        <v>0</v>
      </c>
      <c r="AA639" s="366">
        <f t="shared" si="127"/>
        <v>0</v>
      </c>
      <c r="AB639" s="366">
        <f t="shared" si="127"/>
        <v>0</v>
      </c>
      <c r="AC639" s="366">
        <f t="shared" si="127"/>
        <v>0</v>
      </c>
      <c r="AD639" s="154"/>
      <c r="AF639" s="154"/>
      <c r="AG639" s="154"/>
      <c r="AH639" s="154"/>
      <c r="AI639" s="154"/>
    </row>
    <row r="640" spans="1:35" ht="12.75" x14ac:dyDescent="0.2">
      <c r="A640" s="488"/>
      <c r="B640" s="490"/>
      <c r="C640" s="490"/>
      <c r="D640" s="490"/>
      <c r="E640" s="938"/>
      <c r="F640" s="687" t="s">
        <v>111</v>
      </c>
      <c r="G640" s="906"/>
      <c r="H640" s="420">
        <f t="shared" si="131"/>
        <v>0</v>
      </c>
      <c r="I640" s="420">
        <f t="shared" si="131"/>
        <v>11258</v>
      </c>
      <c r="J640" s="417">
        <f t="shared" si="131"/>
        <v>3850</v>
      </c>
      <c r="K640" s="418">
        <f t="shared" si="131"/>
        <v>8514</v>
      </c>
      <c r="L640" s="418">
        <f t="shared" si="131"/>
        <v>12482000</v>
      </c>
      <c r="M640" s="418">
        <f t="shared" si="131"/>
        <v>1.5</v>
      </c>
      <c r="N640" s="418">
        <f t="shared" si="131"/>
        <v>0</v>
      </c>
      <c r="O640" s="418">
        <f t="shared" si="131"/>
        <v>0</v>
      </c>
      <c r="P640" s="418">
        <f t="shared" si="131"/>
        <v>0</v>
      </c>
      <c r="Q640" s="418">
        <f t="shared" si="131"/>
        <v>8514</v>
      </c>
      <c r="R640" s="479">
        <f t="shared" si="131"/>
        <v>6640</v>
      </c>
      <c r="S640" s="479">
        <f t="shared" si="131"/>
        <v>1000</v>
      </c>
      <c r="T640" s="479">
        <f t="shared" si="131"/>
        <v>874</v>
      </c>
      <c r="U640" s="479">
        <f t="shared" si="131"/>
        <v>0</v>
      </c>
      <c r="V640" s="479">
        <f t="shared" si="127"/>
        <v>0</v>
      </c>
      <c r="W640" s="479">
        <f t="shared" si="127"/>
        <v>0</v>
      </c>
      <c r="X640" s="479">
        <f t="shared" si="127"/>
        <v>0</v>
      </c>
      <c r="Y640" s="418">
        <f t="shared" si="127"/>
        <v>0</v>
      </c>
      <c r="Z640" s="366">
        <f t="shared" si="127"/>
        <v>0</v>
      </c>
      <c r="AA640" s="366">
        <f t="shared" si="127"/>
        <v>0</v>
      </c>
      <c r="AB640" s="366">
        <f t="shared" si="127"/>
        <v>0</v>
      </c>
      <c r="AC640" s="366">
        <f t="shared" si="127"/>
        <v>0</v>
      </c>
      <c r="AD640" s="154"/>
      <c r="AF640" s="154"/>
      <c r="AG640" s="154"/>
      <c r="AH640" s="154"/>
      <c r="AI640" s="154"/>
    </row>
    <row r="641" spans="1:35" ht="12.75" x14ac:dyDescent="0.2">
      <c r="A641" s="202"/>
      <c r="B641" s="203"/>
      <c r="C641" s="203"/>
      <c r="D641" s="203"/>
      <c r="E641" s="912" t="s">
        <v>324</v>
      </c>
      <c r="F641" s="207" t="s">
        <v>110</v>
      </c>
      <c r="G641" s="935" t="s">
        <v>351</v>
      </c>
      <c r="H641" s="186"/>
      <c r="I641" s="186">
        <v>1301</v>
      </c>
      <c r="J641" s="261">
        <v>2479</v>
      </c>
      <c r="K641" s="368">
        <f>'F16'!K644</f>
        <v>1349</v>
      </c>
      <c r="L641" s="356">
        <f>'[1]58.02'!E13</f>
        <v>1963000</v>
      </c>
      <c r="M641" s="356">
        <f t="shared" si="128"/>
        <v>1.04</v>
      </c>
      <c r="N641" s="356"/>
      <c r="O641" s="356"/>
      <c r="P641" s="356"/>
      <c r="Q641" s="356">
        <f t="shared" ref="Q641:Q646" si="132">R641+S641+T641+U641</f>
        <v>1349</v>
      </c>
      <c r="R641" s="356">
        <v>1042</v>
      </c>
      <c r="S641" s="356">
        <v>160</v>
      </c>
      <c r="T641" s="356">
        <v>147</v>
      </c>
      <c r="U641" s="356">
        <f t="shared" ref="U641:U646" si="133">K641-R641-S641-T641</f>
        <v>0</v>
      </c>
      <c r="V641" s="366">
        <f t="shared" si="127"/>
        <v>0</v>
      </c>
      <c r="W641" s="366">
        <f t="shared" si="127"/>
        <v>0</v>
      </c>
      <c r="X641" s="366">
        <f t="shared" si="127"/>
        <v>0</v>
      </c>
      <c r="Y641" s="368">
        <v>0</v>
      </c>
      <c r="Z641" s="356">
        <v>0</v>
      </c>
      <c r="AA641" s="356">
        <v>0</v>
      </c>
      <c r="AB641" s="356">
        <v>0</v>
      </c>
      <c r="AC641" s="366">
        <f t="shared" si="127"/>
        <v>0</v>
      </c>
      <c r="AD641" s="154"/>
      <c r="AF641" s="154"/>
      <c r="AG641" s="154"/>
      <c r="AH641" s="154"/>
      <c r="AI641" s="154"/>
    </row>
    <row r="642" spans="1:35" ht="12.75" x14ac:dyDescent="0.2">
      <c r="A642" s="205"/>
      <c r="B642" s="158"/>
      <c r="C642" s="158"/>
      <c r="D642" s="158"/>
      <c r="E642" s="913"/>
      <c r="F642" s="207" t="s">
        <v>111</v>
      </c>
      <c r="G642" s="936"/>
      <c r="H642" s="186"/>
      <c r="I642" s="186">
        <v>1803</v>
      </c>
      <c r="J642" s="261">
        <v>600</v>
      </c>
      <c r="K642" s="368">
        <f>'F16'!K645</f>
        <v>1349</v>
      </c>
      <c r="L642" s="356">
        <f>'[1]58.02'!C13</f>
        <v>1963000</v>
      </c>
      <c r="M642" s="356">
        <f t="shared" si="128"/>
        <v>0.75</v>
      </c>
      <c r="N642" s="356"/>
      <c r="O642" s="356"/>
      <c r="P642" s="356"/>
      <c r="Q642" s="356">
        <f t="shared" si="132"/>
        <v>1349</v>
      </c>
      <c r="R642" s="356">
        <v>1042</v>
      </c>
      <c r="S642" s="356">
        <v>160</v>
      </c>
      <c r="T642" s="356">
        <v>147</v>
      </c>
      <c r="U642" s="356">
        <f t="shared" si="133"/>
        <v>0</v>
      </c>
      <c r="V642" s="366">
        <f t="shared" si="127"/>
        <v>0</v>
      </c>
      <c r="W642" s="366">
        <f t="shared" si="127"/>
        <v>0</v>
      </c>
      <c r="X642" s="366">
        <f t="shared" si="127"/>
        <v>0</v>
      </c>
      <c r="Y642" s="368">
        <v>0</v>
      </c>
      <c r="Z642" s="356">
        <v>0</v>
      </c>
      <c r="AA642" s="356">
        <v>0</v>
      </c>
      <c r="AB642" s="356">
        <v>0</v>
      </c>
      <c r="AC642" s="366">
        <f t="shared" si="127"/>
        <v>0</v>
      </c>
      <c r="AD642" s="154"/>
      <c r="AF642" s="154"/>
      <c r="AG642" s="154"/>
      <c r="AH642" s="154"/>
      <c r="AI642" s="154"/>
    </row>
    <row r="643" spans="1:35" ht="12.75" x14ac:dyDescent="0.2">
      <c r="A643" s="202"/>
      <c r="B643" s="203"/>
      <c r="C643" s="203"/>
      <c r="D643" s="203"/>
      <c r="E643" s="921" t="s">
        <v>325</v>
      </c>
      <c r="F643" s="207" t="s">
        <v>110</v>
      </c>
      <c r="G643" s="935" t="s">
        <v>352</v>
      </c>
      <c r="H643" s="186"/>
      <c r="I643" s="186">
        <v>6839</v>
      </c>
      <c r="J643" s="261">
        <v>12945</v>
      </c>
      <c r="K643" s="368">
        <f>'F16'!K646</f>
        <v>7067</v>
      </c>
      <c r="L643" s="356">
        <f>'[1]58.02'!J13</f>
        <v>10294000</v>
      </c>
      <c r="M643" s="356">
        <f t="shared" si="128"/>
        <v>1.03</v>
      </c>
      <c r="N643" s="356"/>
      <c r="O643" s="356"/>
      <c r="P643" s="356"/>
      <c r="Q643" s="356">
        <f t="shared" si="132"/>
        <v>7067</v>
      </c>
      <c r="R643" s="356">
        <v>5500</v>
      </c>
      <c r="S643" s="356">
        <v>840</v>
      </c>
      <c r="T643" s="356">
        <v>727</v>
      </c>
      <c r="U643" s="356">
        <f t="shared" si="133"/>
        <v>0</v>
      </c>
      <c r="V643" s="366">
        <f t="shared" si="127"/>
        <v>0</v>
      </c>
      <c r="W643" s="366">
        <f t="shared" si="127"/>
        <v>0</v>
      </c>
      <c r="X643" s="366">
        <f t="shared" si="127"/>
        <v>0</v>
      </c>
      <c r="Y643" s="368">
        <v>0</v>
      </c>
      <c r="Z643" s="356">
        <v>0</v>
      </c>
      <c r="AA643" s="356">
        <v>0</v>
      </c>
      <c r="AB643" s="356">
        <v>0</v>
      </c>
      <c r="AC643" s="366">
        <f t="shared" si="127"/>
        <v>0</v>
      </c>
      <c r="AD643" s="154"/>
      <c r="AF643" s="154"/>
      <c r="AG643" s="154"/>
      <c r="AH643" s="154"/>
      <c r="AI643" s="154"/>
    </row>
    <row r="644" spans="1:35" ht="12.75" x14ac:dyDescent="0.2">
      <c r="A644" s="205"/>
      <c r="B644" s="158"/>
      <c r="C644" s="158"/>
      <c r="D644" s="158"/>
      <c r="E644" s="922"/>
      <c r="F644" s="207" t="s">
        <v>111</v>
      </c>
      <c r="G644" s="936"/>
      <c r="H644" s="186"/>
      <c r="I644" s="186">
        <v>9455</v>
      </c>
      <c r="J644" s="261">
        <v>3050</v>
      </c>
      <c r="K644" s="368">
        <f>'F16'!K647</f>
        <v>7067</v>
      </c>
      <c r="L644" s="356">
        <f>'[1]58.02'!H13</f>
        <v>10294000</v>
      </c>
      <c r="M644" s="356">
        <f t="shared" si="128"/>
        <v>0.75</v>
      </c>
      <c r="N644" s="356"/>
      <c r="O644" s="356"/>
      <c r="P644" s="356"/>
      <c r="Q644" s="356">
        <f t="shared" si="132"/>
        <v>7067</v>
      </c>
      <c r="R644" s="356">
        <v>5500</v>
      </c>
      <c r="S644" s="356">
        <v>840</v>
      </c>
      <c r="T644" s="356">
        <v>727</v>
      </c>
      <c r="U644" s="356">
        <f t="shared" si="133"/>
        <v>0</v>
      </c>
      <c r="V644" s="366">
        <f t="shared" si="127"/>
        <v>0</v>
      </c>
      <c r="W644" s="366">
        <f t="shared" si="127"/>
        <v>0</v>
      </c>
      <c r="X644" s="366">
        <f t="shared" si="127"/>
        <v>0</v>
      </c>
      <c r="Y644" s="368">
        <v>0</v>
      </c>
      <c r="Z644" s="356">
        <v>0</v>
      </c>
      <c r="AA644" s="356">
        <v>0</v>
      </c>
      <c r="AB644" s="356">
        <v>0</v>
      </c>
      <c r="AC644" s="366">
        <f t="shared" si="127"/>
        <v>0</v>
      </c>
      <c r="AD644" s="154"/>
      <c r="AF644" s="154"/>
      <c r="AG644" s="154"/>
      <c r="AH644" s="154"/>
      <c r="AI644" s="154"/>
    </row>
    <row r="645" spans="1:35" x14ac:dyDescent="0.2">
      <c r="A645" s="202"/>
      <c r="B645" s="203"/>
      <c r="C645" s="203"/>
      <c r="D645" s="203"/>
      <c r="E645" s="912" t="s">
        <v>187</v>
      </c>
      <c r="F645" s="207" t="s">
        <v>110</v>
      </c>
      <c r="G645" s="935" t="s">
        <v>353</v>
      </c>
      <c r="H645" s="186"/>
      <c r="I645" s="186">
        <v>0</v>
      </c>
      <c r="J645" s="261">
        <v>417</v>
      </c>
      <c r="K645" s="368">
        <f>'F16'!K648</f>
        <v>98</v>
      </c>
      <c r="L645" s="356">
        <f>'[1]58.02'!O13</f>
        <v>225000</v>
      </c>
      <c r="M645" s="356"/>
      <c r="N645" s="356"/>
      <c r="O645" s="356"/>
      <c r="P645" s="356"/>
      <c r="Q645" s="356">
        <f t="shared" si="132"/>
        <v>98</v>
      </c>
      <c r="R645" s="356">
        <v>98</v>
      </c>
      <c r="S645" s="356">
        <v>0</v>
      </c>
      <c r="T645" s="356">
        <v>0</v>
      </c>
      <c r="U645" s="356">
        <f t="shared" si="133"/>
        <v>0</v>
      </c>
      <c r="V645" s="366">
        <f t="shared" si="127"/>
        <v>0</v>
      </c>
      <c r="W645" s="366">
        <f t="shared" si="127"/>
        <v>0</v>
      </c>
      <c r="X645" s="366">
        <f t="shared" si="127"/>
        <v>0</v>
      </c>
      <c r="Y645" s="368">
        <v>0</v>
      </c>
      <c r="Z645" s="356">
        <v>0</v>
      </c>
      <c r="AA645" s="356">
        <v>0</v>
      </c>
      <c r="AB645" s="356">
        <v>0</v>
      </c>
      <c r="AC645" s="366">
        <f t="shared" si="127"/>
        <v>0</v>
      </c>
      <c r="AF645" s="154"/>
      <c r="AG645" s="154"/>
      <c r="AH645" s="154"/>
      <c r="AI645" s="154"/>
    </row>
    <row r="646" spans="1:35" x14ac:dyDescent="0.2">
      <c r="A646" s="205"/>
      <c r="B646" s="158"/>
      <c r="C646" s="158"/>
      <c r="D646" s="158"/>
      <c r="E646" s="913"/>
      <c r="F646" s="207" t="s">
        <v>111</v>
      </c>
      <c r="G646" s="936"/>
      <c r="H646" s="186"/>
      <c r="I646" s="186">
        <v>0</v>
      </c>
      <c r="J646" s="261">
        <v>200</v>
      </c>
      <c r="K646" s="368">
        <f>'F16'!K649</f>
        <v>98</v>
      </c>
      <c r="L646" s="356">
        <f>'[1]58.02'!M13</f>
        <v>225000</v>
      </c>
      <c r="M646" s="356"/>
      <c r="N646" s="356"/>
      <c r="O646" s="356"/>
      <c r="P646" s="356"/>
      <c r="Q646" s="356">
        <f t="shared" si="132"/>
        <v>98</v>
      </c>
      <c r="R646" s="356">
        <v>98</v>
      </c>
      <c r="S646" s="356">
        <v>0</v>
      </c>
      <c r="T646" s="356">
        <v>0</v>
      </c>
      <c r="U646" s="356">
        <f t="shared" si="133"/>
        <v>0</v>
      </c>
      <c r="V646" s="366">
        <f t="shared" si="127"/>
        <v>0</v>
      </c>
      <c r="W646" s="366">
        <f t="shared" si="127"/>
        <v>0</v>
      </c>
      <c r="X646" s="366">
        <f t="shared" si="127"/>
        <v>0</v>
      </c>
      <c r="Y646" s="368">
        <v>0</v>
      </c>
      <c r="Z646" s="356">
        <v>0</v>
      </c>
      <c r="AA646" s="356">
        <v>0</v>
      </c>
      <c r="AB646" s="356">
        <v>0</v>
      </c>
      <c r="AC646" s="366">
        <f t="shared" si="127"/>
        <v>0</v>
      </c>
      <c r="AF646" s="154"/>
      <c r="AG646" s="154"/>
      <c r="AH646" s="154"/>
      <c r="AI646" s="154"/>
    </row>
    <row r="647" spans="1:35" x14ac:dyDescent="0.2">
      <c r="A647" s="484"/>
      <c r="B647" s="486"/>
      <c r="C647" s="486"/>
      <c r="D647" s="486"/>
      <c r="E647" s="926" t="s">
        <v>345</v>
      </c>
      <c r="F647" s="687" t="s">
        <v>110</v>
      </c>
      <c r="G647" s="905">
        <v>58.14</v>
      </c>
      <c r="H647" s="420">
        <f t="shared" ref="H647:AC654" si="134">H649+H651+H653</f>
        <v>0</v>
      </c>
      <c r="I647" s="420">
        <f t="shared" si="134"/>
        <v>15384</v>
      </c>
      <c r="J647" s="417">
        <f t="shared" si="134"/>
        <v>12679</v>
      </c>
      <c r="K647" s="418">
        <f t="shared" si="134"/>
        <v>2125</v>
      </c>
      <c r="L647" s="418">
        <f t="shared" si="134"/>
        <v>4574000</v>
      </c>
      <c r="M647" s="418">
        <f t="shared" si="134"/>
        <v>0.88</v>
      </c>
      <c r="N647" s="418">
        <f t="shared" si="134"/>
        <v>1650</v>
      </c>
      <c r="O647" s="418">
        <f t="shared" si="134"/>
        <v>1600</v>
      </c>
      <c r="P647" s="418">
        <f t="shared" si="134"/>
        <v>1600</v>
      </c>
      <c r="Q647" s="418">
        <f t="shared" si="134"/>
        <v>2125</v>
      </c>
      <c r="R647" s="479">
        <f t="shared" si="134"/>
        <v>1177</v>
      </c>
      <c r="S647" s="479">
        <f t="shared" si="134"/>
        <v>373</v>
      </c>
      <c r="T647" s="479">
        <f t="shared" si="134"/>
        <v>305</v>
      </c>
      <c r="U647" s="479">
        <f t="shared" si="134"/>
        <v>270</v>
      </c>
      <c r="V647" s="479">
        <f t="shared" si="134"/>
        <v>0</v>
      </c>
      <c r="W647" s="479">
        <f t="shared" si="134"/>
        <v>0</v>
      </c>
      <c r="X647" s="479">
        <f t="shared" si="134"/>
        <v>0</v>
      </c>
      <c r="Y647" s="418">
        <f t="shared" si="134"/>
        <v>0</v>
      </c>
      <c r="Z647" s="366">
        <f t="shared" si="134"/>
        <v>0</v>
      </c>
      <c r="AA647" s="366">
        <f t="shared" si="134"/>
        <v>0</v>
      </c>
      <c r="AB647" s="366">
        <f t="shared" si="134"/>
        <v>0</v>
      </c>
      <c r="AC647" s="366">
        <f t="shared" si="134"/>
        <v>0</v>
      </c>
      <c r="AF647" s="154"/>
      <c r="AG647" s="154"/>
      <c r="AH647" s="154"/>
      <c r="AI647" s="154"/>
    </row>
    <row r="648" spans="1:35" x14ac:dyDescent="0.2">
      <c r="A648" s="488"/>
      <c r="B648" s="490"/>
      <c r="C648" s="490"/>
      <c r="D648" s="490"/>
      <c r="E648" s="927"/>
      <c r="F648" s="687" t="s">
        <v>111</v>
      </c>
      <c r="G648" s="906"/>
      <c r="H648" s="420">
        <f t="shared" si="134"/>
        <v>0</v>
      </c>
      <c r="I648" s="420">
        <f t="shared" si="134"/>
        <v>16037</v>
      </c>
      <c r="J648" s="417">
        <f t="shared" si="134"/>
        <v>9031</v>
      </c>
      <c r="K648" s="418">
        <f t="shared" si="134"/>
        <v>2125</v>
      </c>
      <c r="L648" s="418">
        <f t="shared" si="134"/>
        <v>4499000</v>
      </c>
      <c r="M648" s="418">
        <f t="shared" si="134"/>
        <v>0.77</v>
      </c>
      <c r="N648" s="418">
        <f t="shared" si="134"/>
        <v>1650</v>
      </c>
      <c r="O648" s="418">
        <f t="shared" si="134"/>
        <v>1600</v>
      </c>
      <c r="P648" s="418">
        <f t="shared" si="134"/>
        <v>1600</v>
      </c>
      <c r="Q648" s="418">
        <f t="shared" si="134"/>
        <v>2125</v>
      </c>
      <c r="R648" s="479">
        <f t="shared" si="134"/>
        <v>1177</v>
      </c>
      <c r="S648" s="479">
        <f t="shared" si="134"/>
        <v>373</v>
      </c>
      <c r="T648" s="479">
        <f t="shared" si="134"/>
        <v>305</v>
      </c>
      <c r="U648" s="479">
        <f t="shared" si="134"/>
        <v>270</v>
      </c>
      <c r="V648" s="479">
        <f t="shared" si="134"/>
        <v>0</v>
      </c>
      <c r="W648" s="479">
        <f t="shared" si="134"/>
        <v>0</v>
      </c>
      <c r="X648" s="479">
        <f t="shared" si="134"/>
        <v>0</v>
      </c>
      <c r="Y648" s="418">
        <f t="shared" si="134"/>
        <v>0</v>
      </c>
      <c r="Z648" s="366">
        <f t="shared" si="134"/>
        <v>0</v>
      </c>
      <c r="AA648" s="366">
        <f t="shared" si="134"/>
        <v>0</v>
      </c>
      <c r="AB648" s="366">
        <f t="shared" si="134"/>
        <v>0</v>
      </c>
      <c r="AC648" s="366">
        <f t="shared" si="134"/>
        <v>0</v>
      </c>
      <c r="AF648" s="154"/>
      <c r="AG648" s="154"/>
      <c r="AH648" s="154"/>
      <c r="AI648" s="154"/>
    </row>
    <row r="649" spans="1:35" x14ac:dyDescent="0.2">
      <c r="A649" s="202"/>
      <c r="B649" s="203"/>
      <c r="C649" s="203"/>
      <c r="D649" s="203"/>
      <c r="E649" s="912" t="s">
        <v>324</v>
      </c>
      <c r="F649" s="207" t="s">
        <v>110</v>
      </c>
      <c r="G649" s="935" t="s">
        <v>354</v>
      </c>
      <c r="H649" s="186"/>
      <c r="I649" s="186">
        <v>2353</v>
      </c>
      <c r="J649" s="261">
        <v>1949</v>
      </c>
      <c r="K649" s="368">
        <f>'F16'!K652</f>
        <v>253</v>
      </c>
      <c r="L649" s="356">
        <f>'[1]58.14'!E13</f>
        <v>625000</v>
      </c>
      <c r="M649" s="356">
        <f t="shared" si="128"/>
        <v>0.11</v>
      </c>
      <c r="N649" s="356">
        <v>253</v>
      </c>
      <c r="O649" s="356">
        <v>245</v>
      </c>
      <c r="P649" s="356">
        <v>245</v>
      </c>
      <c r="Q649" s="356">
        <f t="shared" ref="Q649:Q654" si="135">R649+S649+T649+U649</f>
        <v>253</v>
      </c>
      <c r="R649" s="356">
        <v>142</v>
      </c>
      <c r="S649" s="356">
        <v>41</v>
      </c>
      <c r="T649" s="356">
        <v>35</v>
      </c>
      <c r="U649" s="356">
        <f t="shared" ref="U649:U654" si="136">K649-R649-S649-T649</f>
        <v>35</v>
      </c>
      <c r="V649" s="366">
        <f t="shared" si="134"/>
        <v>0</v>
      </c>
      <c r="W649" s="366">
        <f t="shared" si="134"/>
        <v>0</v>
      </c>
      <c r="X649" s="366">
        <f t="shared" si="134"/>
        <v>0</v>
      </c>
      <c r="Y649" s="368">
        <v>0</v>
      </c>
      <c r="Z649" s="356">
        <v>0</v>
      </c>
      <c r="AA649" s="356">
        <v>0</v>
      </c>
      <c r="AB649" s="356">
        <v>0</v>
      </c>
      <c r="AC649" s="356">
        <f t="shared" ref="AC649:AC654" si="137">Y649</f>
        <v>0</v>
      </c>
      <c r="AF649" s="154"/>
      <c r="AG649" s="154"/>
      <c r="AH649" s="154"/>
      <c r="AI649" s="154"/>
    </row>
    <row r="650" spans="1:35" x14ac:dyDescent="0.2">
      <c r="A650" s="205"/>
      <c r="B650" s="158"/>
      <c r="C650" s="158"/>
      <c r="D650" s="158"/>
      <c r="E650" s="913"/>
      <c r="F650" s="207" t="s">
        <v>111</v>
      </c>
      <c r="G650" s="936"/>
      <c r="H650" s="186"/>
      <c r="I650" s="186">
        <v>2314</v>
      </c>
      <c r="J650" s="261">
        <v>1500</v>
      </c>
      <c r="K650" s="368">
        <f>'F16'!K653</f>
        <v>253</v>
      </c>
      <c r="L650" s="356">
        <f>'[1]58.14'!C13</f>
        <v>613000</v>
      </c>
      <c r="M650" s="356">
        <f t="shared" si="128"/>
        <v>0.11</v>
      </c>
      <c r="N650" s="356">
        <v>253</v>
      </c>
      <c r="O650" s="356">
        <v>245</v>
      </c>
      <c r="P650" s="356">
        <v>245</v>
      </c>
      <c r="Q650" s="356">
        <f t="shared" si="135"/>
        <v>253</v>
      </c>
      <c r="R650" s="356">
        <v>142</v>
      </c>
      <c r="S650" s="356">
        <v>41</v>
      </c>
      <c r="T650" s="356">
        <v>35</v>
      </c>
      <c r="U650" s="356">
        <f t="shared" si="136"/>
        <v>35</v>
      </c>
      <c r="V650" s="366">
        <f t="shared" si="134"/>
        <v>0</v>
      </c>
      <c r="W650" s="366">
        <f t="shared" si="134"/>
        <v>0</v>
      </c>
      <c r="X650" s="366">
        <f t="shared" si="134"/>
        <v>0</v>
      </c>
      <c r="Y650" s="368">
        <v>0</v>
      </c>
      <c r="Z650" s="356">
        <v>0</v>
      </c>
      <c r="AA650" s="356">
        <v>0</v>
      </c>
      <c r="AB650" s="356">
        <v>0</v>
      </c>
      <c r="AC650" s="356">
        <f t="shared" si="137"/>
        <v>0</v>
      </c>
      <c r="AF650" s="154"/>
      <c r="AG650" s="154"/>
      <c r="AH650" s="154"/>
      <c r="AI650" s="154"/>
    </row>
    <row r="651" spans="1:35" x14ac:dyDescent="0.2">
      <c r="A651" s="202"/>
      <c r="B651" s="203"/>
      <c r="C651" s="203"/>
      <c r="D651" s="203"/>
      <c r="E651" s="921" t="s">
        <v>325</v>
      </c>
      <c r="F651" s="207" t="s">
        <v>110</v>
      </c>
      <c r="G651" s="935" t="s">
        <v>355</v>
      </c>
      <c r="H651" s="186"/>
      <c r="I651" s="186">
        <v>12301</v>
      </c>
      <c r="J651" s="261">
        <v>10589</v>
      </c>
      <c r="K651" s="368">
        <f>'F16'!K654</f>
        <v>1392</v>
      </c>
      <c r="L651" s="356">
        <f>'[1]58.14'!J13</f>
        <v>3448000</v>
      </c>
      <c r="M651" s="356">
        <f t="shared" si="128"/>
        <v>0.11</v>
      </c>
      <c r="N651" s="356">
        <v>1397</v>
      </c>
      <c r="O651" s="356">
        <v>1355</v>
      </c>
      <c r="P651" s="356">
        <v>1355</v>
      </c>
      <c r="Q651" s="356">
        <f t="shared" si="135"/>
        <v>1392</v>
      </c>
      <c r="R651" s="356">
        <v>776</v>
      </c>
      <c r="S651" s="356">
        <v>227</v>
      </c>
      <c r="T651" s="356">
        <v>195</v>
      </c>
      <c r="U651" s="356">
        <f t="shared" si="136"/>
        <v>194</v>
      </c>
      <c r="V651" s="366">
        <f t="shared" si="134"/>
        <v>0</v>
      </c>
      <c r="W651" s="366">
        <f t="shared" si="134"/>
        <v>0</v>
      </c>
      <c r="X651" s="366">
        <f t="shared" si="134"/>
        <v>0</v>
      </c>
      <c r="Y651" s="368">
        <v>0</v>
      </c>
      <c r="Z651" s="356">
        <v>0</v>
      </c>
      <c r="AA651" s="356">
        <v>0</v>
      </c>
      <c r="AB651" s="356">
        <v>0</v>
      </c>
      <c r="AC651" s="356">
        <f t="shared" si="137"/>
        <v>0</v>
      </c>
      <c r="AF651" s="154"/>
      <c r="AG651" s="154"/>
      <c r="AH651" s="154"/>
      <c r="AI651" s="154"/>
    </row>
    <row r="652" spans="1:35" x14ac:dyDescent="0.2">
      <c r="A652" s="205"/>
      <c r="B652" s="158"/>
      <c r="C652" s="158"/>
      <c r="D652" s="158"/>
      <c r="E652" s="922"/>
      <c r="F652" s="207" t="s">
        <v>111</v>
      </c>
      <c r="G652" s="936"/>
      <c r="H652" s="186"/>
      <c r="I652" s="186">
        <v>12854</v>
      </c>
      <c r="J652" s="261">
        <v>7500</v>
      </c>
      <c r="K652" s="368">
        <f>'F16'!K655</f>
        <v>1392</v>
      </c>
      <c r="L652" s="356">
        <f>'[1]58.14'!H13</f>
        <v>3384000</v>
      </c>
      <c r="M652" s="356">
        <f t="shared" si="128"/>
        <v>0.11</v>
      </c>
      <c r="N652" s="356">
        <v>1397</v>
      </c>
      <c r="O652" s="356">
        <v>1355</v>
      </c>
      <c r="P652" s="356">
        <v>1355</v>
      </c>
      <c r="Q652" s="356">
        <f t="shared" si="135"/>
        <v>1392</v>
      </c>
      <c r="R652" s="356">
        <v>776</v>
      </c>
      <c r="S652" s="356">
        <v>227</v>
      </c>
      <c r="T652" s="356">
        <v>195</v>
      </c>
      <c r="U652" s="356">
        <f t="shared" si="136"/>
        <v>194</v>
      </c>
      <c r="V652" s="366">
        <f t="shared" si="134"/>
        <v>0</v>
      </c>
      <c r="W652" s="366">
        <f t="shared" si="134"/>
        <v>0</v>
      </c>
      <c r="X652" s="366">
        <f t="shared" si="134"/>
        <v>0</v>
      </c>
      <c r="Y652" s="368">
        <v>0</v>
      </c>
      <c r="Z652" s="356">
        <v>0</v>
      </c>
      <c r="AA652" s="356">
        <v>0</v>
      </c>
      <c r="AB652" s="356">
        <v>0</v>
      </c>
      <c r="AC652" s="356">
        <f t="shared" si="137"/>
        <v>0</v>
      </c>
      <c r="AF652" s="154"/>
      <c r="AG652" s="154"/>
      <c r="AH652" s="154"/>
      <c r="AI652" s="154"/>
    </row>
    <row r="653" spans="1:35" x14ac:dyDescent="0.2">
      <c r="A653" s="202"/>
      <c r="B653" s="203"/>
      <c r="C653" s="203"/>
      <c r="D653" s="203"/>
      <c r="E653" s="912" t="s">
        <v>187</v>
      </c>
      <c r="F653" s="207" t="s">
        <v>110</v>
      </c>
      <c r="G653" s="935" t="s">
        <v>356</v>
      </c>
      <c r="H653" s="186"/>
      <c r="I653" s="186">
        <v>730</v>
      </c>
      <c r="J653" s="261">
        <v>141</v>
      </c>
      <c r="K653" s="368">
        <f>'F16'!K656</f>
        <v>480</v>
      </c>
      <c r="L653" s="356">
        <f>'[1]58.14'!O13</f>
        <v>501000</v>
      </c>
      <c r="M653" s="356">
        <f t="shared" si="128"/>
        <v>0.66</v>
      </c>
      <c r="N653" s="356">
        <v>0</v>
      </c>
      <c r="O653" s="356">
        <v>0</v>
      </c>
      <c r="P653" s="356">
        <v>0</v>
      </c>
      <c r="Q653" s="356">
        <f t="shared" si="135"/>
        <v>480</v>
      </c>
      <c r="R653" s="356">
        <v>259</v>
      </c>
      <c r="S653" s="356">
        <v>105</v>
      </c>
      <c r="T653" s="356">
        <v>75</v>
      </c>
      <c r="U653" s="356">
        <f t="shared" si="136"/>
        <v>41</v>
      </c>
      <c r="V653" s="366">
        <f t="shared" si="134"/>
        <v>0</v>
      </c>
      <c r="W653" s="366">
        <f t="shared" si="134"/>
        <v>0</v>
      </c>
      <c r="X653" s="366">
        <f t="shared" si="134"/>
        <v>0</v>
      </c>
      <c r="Y653" s="368">
        <v>0</v>
      </c>
      <c r="Z653" s="356">
        <v>0</v>
      </c>
      <c r="AA653" s="356">
        <v>0</v>
      </c>
      <c r="AB653" s="356">
        <v>0</v>
      </c>
      <c r="AC653" s="356">
        <f t="shared" si="137"/>
        <v>0</v>
      </c>
      <c r="AF653" s="154"/>
      <c r="AG653" s="154"/>
      <c r="AH653" s="154"/>
      <c r="AI653" s="154"/>
    </row>
    <row r="654" spans="1:35" x14ac:dyDescent="0.2">
      <c r="A654" s="205"/>
      <c r="B654" s="158"/>
      <c r="C654" s="158"/>
      <c r="D654" s="158"/>
      <c r="E654" s="913"/>
      <c r="F654" s="207" t="s">
        <v>111</v>
      </c>
      <c r="G654" s="936"/>
      <c r="H654" s="186"/>
      <c r="I654" s="186">
        <v>869</v>
      </c>
      <c r="J654" s="261">
        <v>31</v>
      </c>
      <c r="K654" s="368">
        <f>'F16'!K657</f>
        <v>480</v>
      </c>
      <c r="L654" s="356">
        <f>'[1]58.14'!M13</f>
        <v>502000</v>
      </c>
      <c r="M654" s="356">
        <f t="shared" si="128"/>
        <v>0.55000000000000004</v>
      </c>
      <c r="N654" s="356">
        <v>0</v>
      </c>
      <c r="O654" s="356">
        <v>0</v>
      </c>
      <c r="P654" s="356">
        <v>0</v>
      </c>
      <c r="Q654" s="356">
        <f t="shared" si="135"/>
        <v>480</v>
      </c>
      <c r="R654" s="356">
        <v>259</v>
      </c>
      <c r="S654" s="356">
        <v>105</v>
      </c>
      <c r="T654" s="356">
        <v>75</v>
      </c>
      <c r="U654" s="356">
        <f t="shared" si="136"/>
        <v>41</v>
      </c>
      <c r="V654" s="366">
        <f t="shared" si="134"/>
        <v>0</v>
      </c>
      <c r="W654" s="366">
        <f t="shared" si="134"/>
        <v>0</v>
      </c>
      <c r="X654" s="366">
        <f t="shared" si="134"/>
        <v>0</v>
      </c>
      <c r="Y654" s="368">
        <v>0</v>
      </c>
      <c r="Z654" s="356">
        <v>0</v>
      </c>
      <c r="AA654" s="356">
        <v>0</v>
      </c>
      <c r="AB654" s="356">
        <v>0</v>
      </c>
      <c r="AC654" s="356">
        <f t="shared" si="137"/>
        <v>0</v>
      </c>
      <c r="AF654" s="154"/>
      <c r="AG654" s="154"/>
      <c r="AH654" s="154"/>
      <c r="AI654" s="154"/>
    </row>
    <row r="655" spans="1:35" hidden="1" x14ac:dyDescent="0.2">
      <c r="A655" s="202"/>
      <c r="B655" s="203"/>
      <c r="C655" s="203"/>
      <c r="D655" s="203"/>
      <c r="E655" s="941" t="s">
        <v>106</v>
      </c>
      <c r="F655" s="643" t="s">
        <v>110</v>
      </c>
      <c r="G655" s="933">
        <v>58.31</v>
      </c>
      <c r="H655" s="265">
        <f>H657+H659+H661</f>
        <v>0</v>
      </c>
      <c r="I655" s="265">
        <f t="shared" ref="I655:P656" si="138">I657+I659+I661</f>
        <v>0</v>
      </c>
      <c r="J655" s="264">
        <f t="shared" si="138"/>
        <v>0</v>
      </c>
      <c r="K655" s="376">
        <f t="shared" si="138"/>
        <v>0</v>
      </c>
      <c r="L655" s="366">
        <f t="shared" si="138"/>
        <v>0</v>
      </c>
      <c r="M655" s="355">
        <f t="shared" si="138"/>
        <v>0</v>
      </c>
      <c r="N655" s="355">
        <f t="shared" si="138"/>
        <v>0</v>
      </c>
      <c r="O655" s="355">
        <f t="shared" si="138"/>
        <v>0</v>
      </c>
      <c r="P655" s="355">
        <f t="shared" si="138"/>
        <v>0</v>
      </c>
      <c r="Q655" s="355"/>
      <c r="R655" s="356"/>
      <c r="S655" s="356"/>
      <c r="T655" s="356"/>
      <c r="U655" s="356"/>
      <c r="V655" s="356"/>
      <c r="W655" s="356"/>
      <c r="X655" s="356"/>
      <c r="Y655" s="368"/>
      <c r="Z655" s="356"/>
      <c r="AA655" s="356"/>
      <c r="AB655" s="356"/>
      <c r="AC655" s="356"/>
      <c r="AF655" s="154"/>
      <c r="AG655" s="154"/>
      <c r="AH655" s="154"/>
      <c r="AI655" s="154"/>
    </row>
    <row r="656" spans="1:35" hidden="1" x14ac:dyDescent="0.2">
      <c r="A656" s="205"/>
      <c r="B656" s="158"/>
      <c r="C656" s="158"/>
      <c r="D656" s="158"/>
      <c r="E656" s="942"/>
      <c r="F656" s="643" t="s">
        <v>111</v>
      </c>
      <c r="G656" s="934"/>
      <c r="H656" s="265">
        <f>H658+H660+H662</f>
        <v>0</v>
      </c>
      <c r="I656" s="265">
        <f t="shared" si="138"/>
        <v>0</v>
      </c>
      <c r="J656" s="264">
        <f t="shared" si="138"/>
        <v>0</v>
      </c>
      <c r="K656" s="376">
        <f t="shared" si="138"/>
        <v>0</v>
      </c>
      <c r="L656" s="366">
        <f t="shared" si="138"/>
        <v>0</v>
      </c>
      <c r="M656" s="355">
        <f t="shared" si="138"/>
        <v>0</v>
      </c>
      <c r="N656" s="355">
        <f t="shared" si="138"/>
        <v>0</v>
      </c>
      <c r="O656" s="355">
        <f t="shared" si="138"/>
        <v>0</v>
      </c>
      <c r="P656" s="355">
        <f t="shared" si="138"/>
        <v>0</v>
      </c>
      <c r="Q656" s="355"/>
      <c r="R656" s="356"/>
      <c r="S656" s="356"/>
      <c r="T656" s="356"/>
      <c r="U656" s="356"/>
      <c r="V656" s="356"/>
      <c r="W656" s="356"/>
      <c r="X656" s="356"/>
      <c r="Y656" s="368"/>
      <c r="Z656" s="356"/>
      <c r="AA656" s="356"/>
      <c r="AB656" s="356"/>
      <c r="AC656" s="356"/>
      <c r="AF656" s="154"/>
      <c r="AG656" s="154"/>
      <c r="AH656" s="154"/>
      <c r="AI656" s="154"/>
    </row>
    <row r="657" spans="1:35" s="225" customFormat="1" ht="15" hidden="1" x14ac:dyDescent="0.25">
      <c r="A657" s="223"/>
      <c r="B657" s="224"/>
      <c r="C657" s="224"/>
      <c r="D657" s="224"/>
      <c r="E657" s="939" t="s">
        <v>324</v>
      </c>
      <c r="F657" s="643" t="s">
        <v>110</v>
      </c>
      <c r="G657" s="933" t="s">
        <v>790</v>
      </c>
      <c r="H657" s="186">
        <v>0</v>
      </c>
      <c r="I657" s="186">
        <v>0</v>
      </c>
      <c r="J657" s="261">
        <v>0</v>
      </c>
      <c r="K657" s="368">
        <v>0</v>
      </c>
      <c r="L657" s="356">
        <v>0</v>
      </c>
      <c r="M657" s="356"/>
      <c r="N657" s="356"/>
      <c r="O657" s="356"/>
      <c r="P657" s="356"/>
      <c r="Q657" s="356"/>
      <c r="R657" s="366"/>
      <c r="S657" s="366"/>
      <c r="T657" s="366"/>
      <c r="U657" s="366"/>
      <c r="V657" s="366"/>
      <c r="W657" s="366"/>
      <c r="X657" s="366"/>
      <c r="Y657" s="376"/>
      <c r="Z657" s="366"/>
      <c r="AA657" s="366"/>
      <c r="AB657" s="366"/>
      <c r="AC657" s="366"/>
      <c r="AD657" s="633"/>
      <c r="AF657" s="163"/>
      <c r="AG657" s="163"/>
      <c r="AH657" s="163"/>
      <c r="AI657" s="163"/>
    </row>
    <row r="658" spans="1:35" s="225" customFormat="1" ht="15" hidden="1" x14ac:dyDescent="0.25">
      <c r="A658" s="226"/>
      <c r="B658" s="195"/>
      <c r="C658" s="195"/>
      <c r="D658" s="195"/>
      <c r="E658" s="940"/>
      <c r="F658" s="207" t="s">
        <v>111</v>
      </c>
      <c r="G658" s="934"/>
      <c r="H658" s="186">
        <v>0</v>
      </c>
      <c r="I658" s="186">
        <v>0</v>
      </c>
      <c r="J658" s="261">
        <v>0</v>
      </c>
      <c r="K658" s="368">
        <v>0</v>
      </c>
      <c r="L658" s="356">
        <v>0</v>
      </c>
      <c r="M658" s="356"/>
      <c r="N658" s="356"/>
      <c r="O658" s="356"/>
      <c r="P658" s="356"/>
      <c r="Q658" s="356"/>
      <c r="R658" s="366"/>
      <c r="S658" s="366"/>
      <c r="T658" s="366"/>
      <c r="U658" s="366"/>
      <c r="V658" s="366"/>
      <c r="W658" s="366"/>
      <c r="X658" s="366"/>
      <c r="Y658" s="376"/>
      <c r="Z658" s="366"/>
      <c r="AA658" s="366"/>
      <c r="AB658" s="366"/>
      <c r="AC658" s="366"/>
      <c r="AD658" s="633"/>
      <c r="AF658" s="163"/>
      <c r="AG658" s="163"/>
      <c r="AH658" s="163"/>
      <c r="AI658" s="163"/>
    </row>
    <row r="659" spans="1:35" s="251" customFormat="1" hidden="1" x14ac:dyDescent="0.2">
      <c r="A659" s="249"/>
      <c r="B659" s="250"/>
      <c r="C659" s="250"/>
      <c r="D659" s="250"/>
      <c r="E659" s="939" t="s">
        <v>325</v>
      </c>
      <c r="F659" s="643" t="s">
        <v>110</v>
      </c>
      <c r="G659" s="933" t="s">
        <v>791</v>
      </c>
      <c r="H659" s="186">
        <v>0</v>
      </c>
      <c r="I659" s="186">
        <v>0</v>
      </c>
      <c r="J659" s="261">
        <v>0</v>
      </c>
      <c r="K659" s="368">
        <v>0</v>
      </c>
      <c r="L659" s="356">
        <v>0</v>
      </c>
      <c r="M659" s="356"/>
      <c r="N659" s="356"/>
      <c r="O659" s="356"/>
      <c r="P659" s="356"/>
      <c r="Q659" s="356"/>
      <c r="R659" s="667"/>
      <c r="S659" s="667"/>
      <c r="T659" s="667"/>
      <c r="U659" s="667"/>
      <c r="V659" s="667"/>
      <c r="W659" s="667"/>
      <c r="X659" s="667"/>
      <c r="Y659" s="668"/>
      <c r="Z659" s="667"/>
      <c r="AA659" s="667"/>
      <c r="AB659" s="667"/>
      <c r="AC659" s="667"/>
      <c r="AD659" s="644"/>
      <c r="AF659" s="255"/>
      <c r="AG659" s="255"/>
      <c r="AH659" s="255"/>
      <c r="AI659" s="255"/>
    </row>
    <row r="660" spans="1:35" s="251" customFormat="1" hidden="1" x14ac:dyDescent="0.2">
      <c r="A660" s="252"/>
      <c r="B660" s="253"/>
      <c r="C660" s="253"/>
      <c r="D660" s="253"/>
      <c r="E660" s="940"/>
      <c r="F660" s="207" t="s">
        <v>111</v>
      </c>
      <c r="G660" s="934"/>
      <c r="H660" s="186">
        <v>0</v>
      </c>
      <c r="I660" s="186">
        <v>0</v>
      </c>
      <c r="J660" s="261">
        <v>0</v>
      </c>
      <c r="K660" s="368">
        <v>0</v>
      </c>
      <c r="L660" s="356">
        <v>0</v>
      </c>
      <c r="M660" s="356"/>
      <c r="N660" s="356"/>
      <c r="O660" s="356"/>
      <c r="P660" s="356"/>
      <c r="Q660" s="356"/>
      <c r="R660" s="667"/>
      <c r="S660" s="667"/>
      <c r="T660" s="667"/>
      <c r="U660" s="667"/>
      <c r="V660" s="667"/>
      <c r="W660" s="667"/>
      <c r="X660" s="667"/>
      <c r="Y660" s="668"/>
      <c r="Z660" s="667"/>
      <c r="AA660" s="667"/>
      <c r="AB660" s="667"/>
      <c r="AC660" s="667"/>
      <c r="AD660" s="644"/>
      <c r="AF660" s="255"/>
      <c r="AG660" s="255"/>
      <c r="AH660" s="255"/>
      <c r="AI660" s="255"/>
    </row>
    <row r="661" spans="1:35" hidden="1" x14ac:dyDescent="0.2">
      <c r="A661" s="202"/>
      <c r="B661" s="203"/>
      <c r="C661" s="203"/>
      <c r="D661" s="203"/>
      <c r="E661" s="939" t="s">
        <v>187</v>
      </c>
      <c r="F661" s="207" t="s">
        <v>110</v>
      </c>
      <c r="G661" s="935" t="s">
        <v>793</v>
      </c>
      <c r="H661" s="186">
        <v>0</v>
      </c>
      <c r="I661" s="186">
        <v>0</v>
      </c>
      <c r="J661" s="261">
        <v>0</v>
      </c>
      <c r="K661" s="368">
        <f>'[1]2022'!E195</f>
        <v>0</v>
      </c>
      <c r="L661" s="356">
        <v>0</v>
      </c>
      <c r="M661" s="356"/>
      <c r="N661" s="356"/>
      <c r="O661" s="356"/>
      <c r="P661" s="356"/>
      <c r="Q661" s="356"/>
      <c r="R661" s="356"/>
      <c r="S661" s="356"/>
      <c r="T661" s="356"/>
      <c r="U661" s="356"/>
      <c r="V661" s="356"/>
      <c r="W661" s="356"/>
      <c r="X661" s="356"/>
      <c r="Y661" s="368"/>
      <c r="Z661" s="356"/>
      <c r="AA661" s="356"/>
      <c r="AB661" s="356"/>
      <c r="AC661" s="356"/>
    </row>
    <row r="662" spans="1:35" hidden="1" x14ac:dyDescent="0.2">
      <c r="A662" s="205"/>
      <c r="B662" s="158"/>
      <c r="C662" s="158"/>
      <c r="D662" s="158"/>
      <c r="E662" s="940"/>
      <c r="F662" s="207" t="s">
        <v>111</v>
      </c>
      <c r="G662" s="936"/>
      <c r="H662" s="186">
        <v>0</v>
      </c>
      <c r="I662" s="186">
        <v>0</v>
      </c>
      <c r="J662" s="261">
        <v>0</v>
      </c>
      <c r="K662" s="368">
        <f>'[1]2022'!E196</f>
        <v>0</v>
      </c>
      <c r="L662" s="356">
        <v>0</v>
      </c>
      <c r="M662" s="356"/>
      <c r="N662" s="356"/>
      <c r="O662" s="356"/>
      <c r="P662" s="356"/>
      <c r="Q662" s="356"/>
      <c r="R662" s="356"/>
      <c r="S662" s="356"/>
      <c r="T662" s="356"/>
      <c r="U662" s="356"/>
      <c r="V662" s="356"/>
      <c r="W662" s="356"/>
      <c r="X662" s="356"/>
      <c r="Y662" s="368"/>
      <c r="Z662" s="356"/>
      <c r="AA662" s="356"/>
      <c r="AB662" s="356"/>
      <c r="AC662" s="356"/>
    </row>
    <row r="663" spans="1:35" s="251" customFormat="1" x14ac:dyDescent="0.2">
      <c r="A663" s="520"/>
      <c r="B663" s="521"/>
      <c r="C663" s="521"/>
      <c r="D663" s="521"/>
      <c r="E663" s="916" t="s">
        <v>244</v>
      </c>
      <c r="F663" s="687" t="s">
        <v>110</v>
      </c>
      <c r="G663" s="905" t="s">
        <v>192</v>
      </c>
      <c r="H663" s="420">
        <f>H665+H667+H678</f>
        <v>0</v>
      </c>
      <c r="I663" s="420">
        <f t="shared" ref="I663:AC664" si="139">I665+I667+I678</f>
        <v>7293</v>
      </c>
      <c r="J663" s="469">
        <f t="shared" si="139"/>
        <v>69143</v>
      </c>
      <c r="K663" s="418">
        <f t="shared" si="139"/>
        <v>8791</v>
      </c>
      <c r="L663" s="418">
        <f t="shared" si="139"/>
        <v>174481060.164</v>
      </c>
      <c r="M663" s="418">
        <f t="shared" si="139"/>
        <v>4.68</v>
      </c>
      <c r="N663" s="418">
        <f t="shared" si="139"/>
        <v>250</v>
      </c>
      <c r="O663" s="418">
        <f t="shared" si="139"/>
        <v>250</v>
      </c>
      <c r="P663" s="418">
        <f t="shared" si="139"/>
        <v>250</v>
      </c>
      <c r="Q663" s="418">
        <f t="shared" si="139"/>
        <v>8791</v>
      </c>
      <c r="R663" s="479">
        <f t="shared" si="139"/>
        <v>3266</v>
      </c>
      <c r="S663" s="479">
        <f t="shared" si="139"/>
        <v>4130</v>
      </c>
      <c r="T663" s="479">
        <f t="shared" si="139"/>
        <v>1295</v>
      </c>
      <c r="U663" s="479">
        <f t="shared" si="139"/>
        <v>100</v>
      </c>
      <c r="V663" s="479">
        <f t="shared" si="139"/>
        <v>854</v>
      </c>
      <c r="W663" s="479">
        <f t="shared" si="139"/>
        <v>26</v>
      </c>
      <c r="X663" s="479">
        <f t="shared" si="139"/>
        <v>880</v>
      </c>
      <c r="Y663" s="418">
        <f t="shared" si="139"/>
        <v>0</v>
      </c>
      <c r="Z663" s="366">
        <f t="shared" si="139"/>
        <v>0</v>
      </c>
      <c r="AA663" s="366">
        <f t="shared" si="139"/>
        <v>0</v>
      </c>
      <c r="AB663" s="366">
        <f t="shared" si="139"/>
        <v>0</v>
      </c>
      <c r="AC663" s="366">
        <f t="shared" si="139"/>
        <v>0</v>
      </c>
      <c r="AD663" s="644"/>
      <c r="AE663" s="164" t="s">
        <v>945</v>
      </c>
      <c r="AF663" s="255"/>
      <c r="AG663" s="255"/>
      <c r="AH663" s="255"/>
      <c r="AI663" s="255"/>
    </row>
    <row r="664" spans="1:35" s="251" customFormat="1" x14ac:dyDescent="0.2">
      <c r="A664" s="522"/>
      <c r="B664" s="523"/>
      <c r="C664" s="523"/>
      <c r="D664" s="523"/>
      <c r="E664" s="917"/>
      <c r="F664" s="687" t="s">
        <v>111</v>
      </c>
      <c r="G664" s="906"/>
      <c r="H664" s="420">
        <f>H666+H668+H679</f>
        <v>0</v>
      </c>
      <c r="I664" s="420">
        <f t="shared" si="139"/>
        <v>3325</v>
      </c>
      <c r="J664" s="469">
        <f t="shared" si="139"/>
        <v>69143</v>
      </c>
      <c r="K664" s="418">
        <f t="shared" si="139"/>
        <v>8791</v>
      </c>
      <c r="L664" s="418">
        <f t="shared" si="139"/>
        <v>174481060.164</v>
      </c>
      <c r="M664" s="418">
        <f t="shared" si="139"/>
        <v>6.08</v>
      </c>
      <c r="N664" s="418">
        <f t="shared" si="139"/>
        <v>250</v>
      </c>
      <c r="O664" s="418">
        <f t="shared" si="139"/>
        <v>250</v>
      </c>
      <c r="P664" s="418">
        <f t="shared" si="139"/>
        <v>250</v>
      </c>
      <c r="Q664" s="418">
        <f t="shared" si="139"/>
        <v>8791</v>
      </c>
      <c r="R664" s="479">
        <f t="shared" si="139"/>
        <v>3266</v>
      </c>
      <c r="S664" s="479">
        <f t="shared" si="139"/>
        <v>4130</v>
      </c>
      <c r="T664" s="479">
        <f t="shared" si="139"/>
        <v>1295</v>
      </c>
      <c r="U664" s="479">
        <f t="shared" si="139"/>
        <v>100</v>
      </c>
      <c r="V664" s="479">
        <f t="shared" si="139"/>
        <v>854</v>
      </c>
      <c r="W664" s="479">
        <f t="shared" si="139"/>
        <v>26</v>
      </c>
      <c r="X664" s="479">
        <f t="shared" si="139"/>
        <v>880</v>
      </c>
      <c r="Y664" s="418">
        <f t="shared" si="139"/>
        <v>0</v>
      </c>
      <c r="Z664" s="366">
        <f t="shared" si="139"/>
        <v>0</v>
      </c>
      <c r="AA664" s="366">
        <f t="shared" si="139"/>
        <v>0</v>
      </c>
      <c r="AB664" s="366">
        <f t="shared" si="139"/>
        <v>0</v>
      </c>
      <c r="AC664" s="366">
        <f t="shared" si="139"/>
        <v>0</v>
      </c>
      <c r="AD664" s="644"/>
      <c r="AE664" s="785">
        <f>K663*10%</f>
        <v>879.1</v>
      </c>
      <c r="AF664" s="255"/>
      <c r="AG664" s="255"/>
      <c r="AH664" s="255"/>
      <c r="AI664" s="255"/>
    </row>
    <row r="665" spans="1:35" x14ac:dyDescent="0.2">
      <c r="A665" s="202"/>
      <c r="B665" s="203"/>
      <c r="C665" s="203"/>
      <c r="D665" s="203"/>
      <c r="E665" s="912" t="s">
        <v>326</v>
      </c>
      <c r="F665" s="207" t="s">
        <v>110</v>
      </c>
      <c r="G665" s="914" t="s">
        <v>193</v>
      </c>
      <c r="H665" s="186"/>
      <c r="I665" s="186">
        <v>7151</v>
      </c>
      <c r="J665" s="261">
        <v>68800</v>
      </c>
      <c r="K665" s="368">
        <f>'F16'!K668</f>
        <v>8050</v>
      </c>
      <c r="L665" s="356">
        <f>'[1]59.17'!E42</f>
        <v>173874292.164</v>
      </c>
      <c r="M665" s="356">
        <f t="shared" si="128"/>
        <v>1.1299999999999999</v>
      </c>
      <c r="N665" s="356"/>
      <c r="O665" s="356"/>
      <c r="P665" s="356"/>
      <c r="Q665" s="356">
        <f t="shared" ref="Q665:Q679" si="140">R665+S665+T665+U665</f>
        <v>8050</v>
      </c>
      <c r="R665" s="356">
        <f>3000</f>
        <v>3000</v>
      </c>
      <c r="S665" s="356">
        <v>4000</v>
      </c>
      <c r="T665" s="356">
        <v>1050</v>
      </c>
      <c r="U665" s="661">
        <v>0</v>
      </c>
      <c r="V665" s="356">
        <v>805</v>
      </c>
      <c r="W665" s="356">
        <f>X665-V665</f>
        <v>0</v>
      </c>
      <c r="X665" s="356">
        <v>805</v>
      </c>
      <c r="Y665" s="368">
        <v>0</v>
      </c>
      <c r="Z665" s="356">
        <v>0</v>
      </c>
      <c r="AA665" s="356">
        <v>0</v>
      </c>
      <c r="AB665" s="356">
        <v>0</v>
      </c>
      <c r="AC665" s="356">
        <f t="shared" ref="AC665:AC679" si="141">Y665</f>
        <v>0</v>
      </c>
    </row>
    <row r="666" spans="1:35" x14ac:dyDescent="0.2">
      <c r="A666" s="205"/>
      <c r="B666" s="158"/>
      <c r="C666" s="158"/>
      <c r="D666" s="158"/>
      <c r="E666" s="913"/>
      <c r="F666" s="207" t="s">
        <v>111</v>
      </c>
      <c r="G666" s="914"/>
      <c r="H666" s="186"/>
      <c r="I666" s="186">
        <v>3183</v>
      </c>
      <c r="J666" s="261">
        <v>68800</v>
      </c>
      <c r="K666" s="368">
        <f>'F16'!K669</f>
        <v>8050</v>
      </c>
      <c r="L666" s="356">
        <f>'[1]59.17'!C42</f>
        <v>173874292.164</v>
      </c>
      <c r="M666" s="356">
        <f t="shared" si="128"/>
        <v>2.5299999999999998</v>
      </c>
      <c r="N666" s="356"/>
      <c r="O666" s="356"/>
      <c r="P666" s="356"/>
      <c r="Q666" s="356">
        <f t="shared" si="140"/>
        <v>8050</v>
      </c>
      <c r="R666" s="356">
        <f>3000</f>
        <v>3000</v>
      </c>
      <c r="S666" s="356">
        <v>4000</v>
      </c>
      <c r="T666" s="356">
        <v>1050</v>
      </c>
      <c r="U666" s="661">
        <v>0</v>
      </c>
      <c r="V666" s="356">
        <v>805</v>
      </c>
      <c r="W666" s="356">
        <f t="shared" ref="W666:W679" si="142">X666-V666</f>
        <v>0</v>
      </c>
      <c r="X666" s="356">
        <v>805</v>
      </c>
      <c r="Y666" s="368">
        <v>0</v>
      </c>
      <c r="Z666" s="356">
        <v>0</v>
      </c>
      <c r="AA666" s="356">
        <v>0</v>
      </c>
      <c r="AB666" s="356">
        <v>0</v>
      </c>
      <c r="AC666" s="356">
        <f t="shared" si="141"/>
        <v>0</v>
      </c>
    </row>
    <row r="667" spans="1:35" x14ac:dyDescent="0.2">
      <c r="A667" s="202"/>
      <c r="B667" s="203"/>
      <c r="C667" s="203"/>
      <c r="D667" s="203"/>
      <c r="E667" s="921" t="s">
        <v>327</v>
      </c>
      <c r="F667" s="207" t="s">
        <v>110</v>
      </c>
      <c r="G667" s="946" t="s">
        <v>245</v>
      </c>
      <c r="H667" s="186"/>
      <c r="I667" s="186">
        <v>142</v>
      </c>
      <c r="J667" s="261">
        <v>203</v>
      </c>
      <c r="K667" s="368">
        <f>'F16'!K670</f>
        <v>504</v>
      </c>
      <c r="L667" s="356">
        <f>'[1]59.40'!I6</f>
        <v>375768</v>
      </c>
      <c r="M667" s="356">
        <f t="shared" si="128"/>
        <v>3.55</v>
      </c>
      <c r="N667" s="356">
        <v>250</v>
      </c>
      <c r="O667" s="356">
        <v>250</v>
      </c>
      <c r="P667" s="356">
        <v>250</v>
      </c>
      <c r="Q667" s="356">
        <f t="shared" si="140"/>
        <v>504</v>
      </c>
      <c r="R667" s="356">
        <v>150</v>
      </c>
      <c r="S667" s="356">
        <v>130</v>
      </c>
      <c r="T667" s="356">
        <v>130</v>
      </c>
      <c r="U667" s="661">
        <f t="shared" ref="U667:U679" si="143">K667-R667-S667-T667</f>
        <v>94</v>
      </c>
      <c r="V667" s="356">
        <v>25</v>
      </c>
      <c r="W667" s="356">
        <f t="shared" si="142"/>
        <v>26</v>
      </c>
      <c r="X667" s="356">
        <v>51</v>
      </c>
      <c r="Y667" s="368">
        <v>0</v>
      </c>
      <c r="Z667" s="356">
        <v>0</v>
      </c>
      <c r="AA667" s="356">
        <v>0</v>
      </c>
      <c r="AB667" s="356">
        <v>0</v>
      </c>
      <c r="AC667" s="356">
        <f t="shared" si="141"/>
        <v>0</v>
      </c>
    </row>
    <row r="668" spans="1:35" x14ac:dyDescent="0.2">
      <c r="A668" s="205"/>
      <c r="B668" s="158"/>
      <c r="C668" s="158"/>
      <c r="D668" s="158"/>
      <c r="E668" s="922"/>
      <c r="F668" s="207" t="s">
        <v>111</v>
      </c>
      <c r="G668" s="936"/>
      <c r="H668" s="186"/>
      <c r="I668" s="186">
        <v>142</v>
      </c>
      <c r="J668" s="261">
        <v>203</v>
      </c>
      <c r="K668" s="368">
        <f>'F16'!K671</f>
        <v>504</v>
      </c>
      <c r="L668" s="356">
        <f>'[1]59.40'!H8</f>
        <v>375768</v>
      </c>
      <c r="M668" s="356">
        <f t="shared" si="128"/>
        <v>3.55</v>
      </c>
      <c r="N668" s="356">
        <v>250</v>
      </c>
      <c r="O668" s="356">
        <v>250</v>
      </c>
      <c r="P668" s="356">
        <v>250</v>
      </c>
      <c r="Q668" s="356">
        <f t="shared" si="140"/>
        <v>504</v>
      </c>
      <c r="R668" s="356">
        <v>150</v>
      </c>
      <c r="S668" s="356">
        <v>130</v>
      </c>
      <c r="T668" s="356">
        <v>130</v>
      </c>
      <c r="U668" s="661">
        <f t="shared" si="143"/>
        <v>94</v>
      </c>
      <c r="V668" s="356">
        <v>25</v>
      </c>
      <c r="W668" s="356">
        <f t="shared" si="142"/>
        <v>26</v>
      </c>
      <c r="X668" s="356">
        <v>51</v>
      </c>
      <c r="Y668" s="368">
        <v>0</v>
      </c>
      <c r="Z668" s="356">
        <v>0</v>
      </c>
      <c r="AA668" s="356">
        <v>0</v>
      </c>
      <c r="AB668" s="356">
        <v>0</v>
      </c>
      <c r="AC668" s="356">
        <f t="shared" si="141"/>
        <v>0</v>
      </c>
      <c r="AG668" s="669"/>
      <c r="AH668" s="669"/>
    </row>
    <row r="669" spans="1:35" hidden="1" x14ac:dyDescent="0.2">
      <c r="A669" s="174"/>
      <c r="B669" s="164"/>
      <c r="C669" s="164"/>
      <c r="D669" s="164"/>
      <c r="E669" s="172"/>
      <c r="F669" s="348"/>
      <c r="H669" s="162"/>
      <c r="I669" s="160"/>
      <c r="J669" s="262"/>
      <c r="K669" s="368">
        <f>'[1]2022'!E203</f>
        <v>231</v>
      </c>
      <c r="L669" s="356"/>
      <c r="M669" s="356" t="e">
        <f t="shared" si="128"/>
        <v>#DIV/0!</v>
      </c>
      <c r="N669" s="356"/>
      <c r="O669" s="356"/>
      <c r="P669" s="356"/>
      <c r="Q669" s="356">
        <f t="shared" si="140"/>
        <v>231</v>
      </c>
      <c r="R669" s="356"/>
      <c r="S669" s="356"/>
      <c r="T669" s="356"/>
      <c r="U669" s="661">
        <f t="shared" si="143"/>
        <v>231</v>
      </c>
      <c r="V669" s="356">
        <v>0</v>
      </c>
      <c r="W669" s="356">
        <f t="shared" si="142"/>
        <v>0</v>
      </c>
      <c r="X669" s="356">
        <v>0</v>
      </c>
      <c r="Y669" s="368">
        <v>0</v>
      </c>
      <c r="Z669" s="356">
        <v>0</v>
      </c>
      <c r="AA669" s="356">
        <v>0</v>
      </c>
      <c r="AB669" s="356">
        <v>0</v>
      </c>
      <c r="AC669" s="356">
        <f t="shared" si="141"/>
        <v>0</v>
      </c>
    </row>
    <row r="670" spans="1:35" hidden="1" x14ac:dyDescent="0.2">
      <c r="A670" s="174"/>
      <c r="B670" s="164"/>
      <c r="C670" s="164"/>
      <c r="D670" s="164"/>
      <c r="E670" s="172"/>
      <c r="F670" s="348"/>
      <c r="H670" s="162"/>
      <c r="I670" s="160"/>
      <c r="J670" s="262"/>
      <c r="K670" s="368">
        <f>'[1]2022'!E204</f>
        <v>231</v>
      </c>
      <c r="L670" s="356"/>
      <c r="M670" s="356" t="e">
        <f t="shared" si="128"/>
        <v>#DIV/0!</v>
      </c>
      <c r="N670" s="356"/>
      <c r="O670" s="356"/>
      <c r="P670" s="356"/>
      <c r="Q670" s="356">
        <f t="shared" si="140"/>
        <v>231</v>
      </c>
      <c r="R670" s="356"/>
      <c r="S670" s="356"/>
      <c r="T670" s="356"/>
      <c r="U670" s="661">
        <f t="shared" si="143"/>
        <v>231</v>
      </c>
      <c r="V670" s="356">
        <v>0</v>
      </c>
      <c r="W670" s="356">
        <f t="shared" si="142"/>
        <v>0</v>
      </c>
      <c r="X670" s="356">
        <v>0</v>
      </c>
      <c r="Y670" s="368">
        <v>0</v>
      </c>
      <c r="Z670" s="356">
        <v>0</v>
      </c>
      <c r="AA670" s="356">
        <v>0</v>
      </c>
      <c r="AB670" s="356">
        <v>0</v>
      </c>
      <c r="AC670" s="356">
        <f t="shared" si="141"/>
        <v>0</v>
      </c>
    </row>
    <row r="671" spans="1:35" hidden="1" x14ac:dyDescent="0.2">
      <c r="A671" s="174"/>
      <c r="B671" s="164"/>
      <c r="C671" s="164"/>
      <c r="D671" s="164"/>
      <c r="E671" s="172"/>
      <c r="F671" s="348"/>
      <c r="H671" s="162"/>
      <c r="I671" s="160"/>
      <c r="J671" s="262"/>
      <c r="K671" s="368">
        <f>'[1]2022'!E205</f>
        <v>26475</v>
      </c>
      <c r="L671" s="356"/>
      <c r="M671" s="356" t="e">
        <f t="shared" si="128"/>
        <v>#DIV/0!</v>
      </c>
      <c r="N671" s="356"/>
      <c r="O671" s="356"/>
      <c r="P671" s="356"/>
      <c r="Q671" s="356">
        <f t="shared" si="140"/>
        <v>26475</v>
      </c>
      <c r="R671" s="356"/>
      <c r="S671" s="356"/>
      <c r="T671" s="356"/>
      <c r="U671" s="661">
        <f t="shared" si="143"/>
        <v>26475</v>
      </c>
      <c r="V671" s="356">
        <v>0</v>
      </c>
      <c r="W671" s="356">
        <f t="shared" si="142"/>
        <v>0</v>
      </c>
      <c r="X671" s="356">
        <v>0</v>
      </c>
      <c r="Y671" s="368">
        <v>0</v>
      </c>
      <c r="Z671" s="356">
        <v>0</v>
      </c>
      <c r="AA671" s="356">
        <v>0</v>
      </c>
      <c r="AB671" s="356">
        <v>0</v>
      </c>
      <c r="AC671" s="356">
        <f t="shared" si="141"/>
        <v>0</v>
      </c>
    </row>
    <row r="672" spans="1:35" hidden="1" x14ac:dyDescent="0.2">
      <c r="A672" s="174"/>
      <c r="B672" s="164"/>
      <c r="C672" s="164"/>
      <c r="D672" s="164"/>
      <c r="E672" s="172" t="s">
        <v>723</v>
      </c>
      <c r="F672" s="351"/>
      <c r="H672" s="162"/>
      <c r="I672" s="160"/>
      <c r="J672" s="262"/>
      <c r="K672" s="368">
        <f>'[1]2022'!E206</f>
        <v>26475</v>
      </c>
      <c r="L672" s="356"/>
      <c r="M672" s="356" t="e">
        <f t="shared" si="128"/>
        <v>#DIV/0!</v>
      </c>
      <c r="N672" s="356"/>
      <c r="O672" s="356"/>
      <c r="P672" s="356"/>
      <c r="Q672" s="356">
        <f t="shared" si="140"/>
        <v>26475</v>
      </c>
      <c r="R672" s="356"/>
      <c r="S672" s="356"/>
      <c r="T672" s="356"/>
      <c r="U672" s="661">
        <f t="shared" si="143"/>
        <v>26475</v>
      </c>
      <c r="V672" s="356">
        <v>0</v>
      </c>
      <c r="W672" s="356">
        <f t="shared" si="142"/>
        <v>0</v>
      </c>
      <c r="X672" s="356">
        <v>0</v>
      </c>
      <c r="Y672" s="368">
        <v>0</v>
      </c>
      <c r="Z672" s="356">
        <v>0</v>
      </c>
      <c r="AA672" s="356">
        <v>0</v>
      </c>
      <c r="AB672" s="356">
        <v>0</v>
      </c>
      <c r="AC672" s="356">
        <f t="shared" si="141"/>
        <v>0</v>
      </c>
    </row>
    <row r="673" spans="1:35" hidden="1" x14ac:dyDescent="0.2">
      <c r="A673" s="174"/>
      <c r="B673" s="164"/>
      <c r="C673" s="164"/>
      <c r="D673" s="164"/>
      <c r="E673" s="172" t="s">
        <v>723</v>
      </c>
      <c r="F673" s="351"/>
      <c r="H673" s="162"/>
      <c r="I673" s="160"/>
      <c r="J673" s="262"/>
      <c r="K673" s="368">
        <f>'[1]2022'!E207</f>
        <v>26475</v>
      </c>
      <c r="L673" s="356"/>
      <c r="M673" s="356" t="e">
        <f t="shared" si="128"/>
        <v>#DIV/0!</v>
      </c>
      <c r="N673" s="356"/>
      <c r="O673" s="356"/>
      <c r="P673" s="356"/>
      <c r="Q673" s="356">
        <f t="shared" si="140"/>
        <v>26475</v>
      </c>
      <c r="R673" s="356"/>
      <c r="S673" s="356"/>
      <c r="T673" s="356"/>
      <c r="U673" s="661">
        <f t="shared" si="143"/>
        <v>26475</v>
      </c>
      <c r="V673" s="356">
        <v>0</v>
      </c>
      <c r="W673" s="356">
        <f t="shared" si="142"/>
        <v>0</v>
      </c>
      <c r="X673" s="356">
        <v>0</v>
      </c>
      <c r="Y673" s="368">
        <v>0</v>
      </c>
      <c r="Z673" s="356">
        <v>0</v>
      </c>
      <c r="AA673" s="356">
        <v>0</v>
      </c>
      <c r="AB673" s="356">
        <v>0</v>
      </c>
      <c r="AC673" s="356">
        <f t="shared" si="141"/>
        <v>0</v>
      </c>
    </row>
    <row r="674" spans="1:35" s="251" customFormat="1" hidden="1" x14ac:dyDescent="0.2">
      <c r="A674" s="254"/>
      <c r="B674" s="255"/>
      <c r="C674" s="255"/>
      <c r="D674" s="255"/>
      <c r="E674" s="209" t="s">
        <v>743</v>
      </c>
      <c r="F674" s="348" t="s">
        <v>110</v>
      </c>
      <c r="G674" s="352">
        <v>59</v>
      </c>
      <c r="H674" s="162"/>
      <c r="I674" s="160"/>
      <c r="J674" s="262"/>
      <c r="K674" s="368">
        <f>'[1]2022'!E208</f>
        <v>26475</v>
      </c>
      <c r="L674" s="356"/>
      <c r="M674" s="356" t="e">
        <f t="shared" si="128"/>
        <v>#DIV/0!</v>
      </c>
      <c r="N674" s="356"/>
      <c r="O674" s="356"/>
      <c r="P674" s="356"/>
      <c r="Q674" s="356">
        <f t="shared" si="140"/>
        <v>26475</v>
      </c>
      <c r="R674" s="667"/>
      <c r="S674" s="667"/>
      <c r="T674" s="667"/>
      <c r="U674" s="661">
        <f t="shared" si="143"/>
        <v>26475</v>
      </c>
      <c r="V674" s="356">
        <v>0</v>
      </c>
      <c r="W674" s="356">
        <f t="shared" si="142"/>
        <v>0</v>
      </c>
      <c r="X674" s="356">
        <v>0</v>
      </c>
      <c r="Y674" s="368">
        <v>0</v>
      </c>
      <c r="Z674" s="356">
        <v>0</v>
      </c>
      <c r="AA674" s="356">
        <v>0</v>
      </c>
      <c r="AB674" s="356">
        <v>0</v>
      </c>
      <c r="AC674" s="356">
        <f t="shared" si="141"/>
        <v>0</v>
      </c>
      <c r="AD674" s="644"/>
      <c r="AF674" s="255"/>
      <c r="AG674" s="255"/>
      <c r="AH674" s="255"/>
      <c r="AI674" s="255"/>
    </row>
    <row r="675" spans="1:35" s="251" customFormat="1" hidden="1" x14ac:dyDescent="0.2">
      <c r="A675" s="254"/>
      <c r="B675" s="255"/>
      <c r="C675" s="255"/>
      <c r="D675" s="255"/>
      <c r="E675" s="209"/>
      <c r="F675" s="348" t="s">
        <v>111</v>
      </c>
      <c r="G675" s="352"/>
      <c r="H675" s="162"/>
      <c r="I675" s="160"/>
      <c r="J675" s="262"/>
      <c r="K675" s="368">
        <f>'[1]2022'!E209</f>
        <v>26475</v>
      </c>
      <c r="L675" s="356"/>
      <c r="M675" s="356" t="e">
        <f t="shared" si="128"/>
        <v>#DIV/0!</v>
      </c>
      <c r="N675" s="356"/>
      <c r="O675" s="356"/>
      <c r="P675" s="356"/>
      <c r="Q675" s="356">
        <f t="shared" si="140"/>
        <v>26475</v>
      </c>
      <c r="R675" s="667"/>
      <c r="S675" s="667"/>
      <c r="T675" s="667"/>
      <c r="U675" s="661">
        <f t="shared" si="143"/>
        <v>26475</v>
      </c>
      <c r="V675" s="356">
        <v>0</v>
      </c>
      <c r="W675" s="356">
        <f t="shared" si="142"/>
        <v>0</v>
      </c>
      <c r="X675" s="356">
        <v>0</v>
      </c>
      <c r="Y675" s="368">
        <v>0</v>
      </c>
      <c r="Z675" s="356">
        <v>0</v>
      </c>
      <c r="AA675" s="356">
        <v>0</v>
      </c>
      <c r="AB675" s="356">
        <v>0</v>
      </c>
      <c r="AC675" s="356">
        <f t="shared" si="141"/>
        <v>0</v>
      </c>
      <c r="AD675" s="644"/>
      <c r="AF675" s="255"/>
      <c r="AG675" s="255"/>
      <c r="AH675" s="255"/>
      <c r="AI675" s="255"/>
    </row>
    <row r="676" spans="1:35" hidden="1" x14ac:dyDescent="0.2">
      <c r="A676" s="174"/>
      <c r="B676" s="164"/>
      <c r="C676" s="164"/>
      <c r="D676" s="164"/>
      <c r="E676" s="172" t="s">
        <v>723</v>
      </c>
      <c r="F676" s="351"/>
      <c r="H676" s="162"/>
      <c r="I676" s="160"/>
      <c r="J676" s="262"/>
      <c r="K676" s="368">
        <f>'[1]2022'!E210</f>
        <v>26475</v>
      </c>
      <c r="L676" s="356"/>
      <c r="M676" s="356" t="e">
        <f t="shared" si="128"/>
        <v>#DIV/0!</v>
      </c>
      <c r="N676" s="356"/>
      <c r="O676" s="356"/>
      <c r="P676" s="356"/>
      <c r="Q676" s="356">
        <f t="shared" si="140"/>
        <v>26475</v>
      </c>
      <c r="R676" s="356"/>
      <c r="S676" s="356"/>
      <c r="T676" s="356"/>
      <c r="U676" s="661">
        <f t="shared" si="143"/>
        <v>26475</v>
      </c>
      <c r="V676" s="356">
        <v>0</v>
      </c>
      <c r="W676" s="356">
        <f t="shared" si="142"/>
        <v>0</v>
      </c>
      <c r="X676" s="356">
        <v>0</v>
      </c>
      <c r="Y676" s="368">
        <v>0</v>
      </c>
      <c r="Z676" s="356">
        <v>0</v>
      </c>
      <c r="AA676" s="356">
        <v>0</v>
      </c>
      <c r="AB676" s="356">
        <v>0</v>
      </c>
      <c r="AC676" s="356">
        <f t="shared" si="141"/>
        <v>0</v>
      </c>
    </row>
    <row r="677" spans="1:35" ht="12.75" hidden="1" x14ac:dyDescent="0.2">
      <c r="A677" s="174"/>
      <c r="B677" s="164"/>
      <c r="C677" s="164"/>
      <c r="D677" s="164"/>
      <c r="E677" s="172" t="s">
        <v>723</v>
      </c>
      <c r="F677" s="351"/>
      <c r="H677" s="162"/>
      <c r="I677" s="160"/>
      <c r="J677" s="262"/>
      <c r="K677" s="368">
        <f>'[1]2022'!E211</f>
        <v>106</v>
      </c>
      <c r="L677" s="356"/>
      <c r="M677" s="356" t="e">
        <f t="shared" si="128"/>
        <v>#DIV/0!</v>
      </c>
      <c r="N677" s="356"/>
      <c r="O677" s="356"/>
      <c r="P677" s="356"/>
      <c r="Q677" s="356">
        <f t="shared" si="140"/>
        <v>106</v>
      </c>
      <c r="R677" s="356"/>
      <c r="S677" s="356"/>
      <c r="T677" s="356"/>
      <c r="U677" s="661">
        <f t="shared" si="143"/>
        <v>106</v>
      </c>
      <c r="V677" s="356">
        <v>0</v>
      </c>
      <c r="W677" s="356">
        <f t="shared" si="142"/>
        <v>0</v>
      </c>
      <c r="X677" s="356">
        <v>0</v>
      </c>
      <c r="Y677" s="368">
        <v>0</v>
      </c>
      <c r="Z677" s="356">
        <v>0</v>
      </c>
      <c r="AA677" s="356">
        <v>0</v>
      </c>
      <c r="AB677" s="356">
        <v>0</v>
      </c>
      <c r="AC677" s="356">
        <f t="shared" si="141"/>
        <v>0</v>
      </c>
      <c r="AD677" s="154"/>
    </row>
    <row r="678" spans="1:35" ht="12.75" x14ac:dyDescent="0.2">
      <c r="A678" s="174"/>
      <c r="B678" s="164"/>
      <c r="C678" s="164"/>
      <c r="D678" s="164"/>
      <c r="E678" s="944" t="s">
        <v>776</v>
      </c>
      <c r="F678" s="207" t="s">
        <v>110</v>
      </c>
      <c r="G678" s="947">
        <v>59.41</v>
      </c>
      <c r="H678" s="162"/>
      <c r="I678" s="160"/>
      <c r="J678" s="262">
        <v>140</v>
      </c>
      <c r="K678" s="368">
        <f>'F16'!K681</f>
        <v>237</v>
      </c>
      <c r="L678" s="356">
        <f>'[1]59.41'!E19</f>
        <v>231000</v>
      </c>
      <c r="M678" s="356">
        <v>0</v>
      </c>
      <c r="N678" s="356"/>
      <c r="O678" s="356"/>
      <c r="P678" s="356"/>
      <c r="Q678" s="356">
        <f t="shared" si="140"/>
        <v>237</v>
      </c>
      <c r="R678" s="356">
        <v>116</v>
      </c>
      <c r="S678" s="356">
        <v>0</v>
      </c>
      <c r="T678" s="356">
        <v>115</v>
      </c>
      <c r="U678" s="661">
        <f t="shared" si="143"/>
        <v>6</v>
      </c>
      <c r="V678" s="356">
        <v>24</v>
      </c>
      <c r="W678" s="356">
        <f t="shared" si="142"/>
        <v>0</v>
      </c>
      <c r="X678" s="356">
        <v>24</v>
      </c>
      <c r="Y678" s="368">
        <v>0</v>
      </c>
      <c r="Z678" s="356">
        <v>0</v>
      </c>
      <c r="AA678" s="356">
        <v>0</v>
      </c>
      <c r="AB678" s="356">
        <v>0</v>
      </c>
      <c r="AC678" s="356">
        <f t="shared" si="141"/>
        <v>0</v>
      </c>
      <c r="AD678" s="154"/>
      <c r="AF678" s="670"/>
      <c r="AG678" s="670"/>
      <c r="AH678" s="670"/>
      <c r="AI678" s="670"/>
    </row>
    <row r="679" spans="1:35" ht="12.75" x14ac:dyDescent="0.2">
      <c r="A679" s="205"/>
      <c r="B679" s="158"/>
      <c r="C679" s="158"/>
      <c r="D679" s="158"/>
      <c r="E679" s="945"/>
      <c r="F679" s="207" t="s">
        <v>111</v>
      </c>
      <c r="G679" s="849"/>
      <c r="H679" s="162"/>
      <c r="I679" s="160"/>
      <c r="J679" s="262">
        <v>140</v>
      </c>
      <c r="K679" s="368">
        <f>'F16'!K682</f>
        <v>237</v>
      </c>
      <c r="L679" s="356">
        <f>'[1]59.41'!C19</f>
        <v>231000</v>
      </c>
      <c r="M679" s="356">
        <v>0</v>
      </c>
      <c r="N679" s="356"/>
      <c r="O679" s="356"/>
      <c r="P679" s="356"/>
      <c r="Q679" s="356">
        <f t="shared" si="140"/>
        <v>237</v>
      </c>
      <c r="R679" s="356">
        <v>116</v>
      </c>
      <c r="S679" s="356">
        <v>0</v>
      </c>
      <c r="T679" s="356">
        <v>115</v>
      </c>
      <c r="U679" s="661">
        <f t="shared" si="143"/>
        <v>6</v>
      </c>
      <c r="V679" s="356">
        <v>24</v>
      </c>
      <c r="W679" s="356">
        <f t="shared" si="142"/>
        <v>0</v>
      </c>
      <c r="X679" s="356">
        <v>24</v>
      </c>
      <c r="Y679" s="368">
        <v>0</v>
      </c>
      <c r="Z679" s="356">
        <v>0</v>
      </c>
      <c r="AA679" s="356">
        <v>0</v>
      </c>
      <c r="AB679" s="356">
        <v>0</v>
      </c>
      <c r="AC679" s="356">
        <f t="shared" si="141"/>
        <v>0</v>
      </c>
      <c r="AD679" s="154"/>
      <c r="AF679" s="670"/>
      <c r="AG679" s="670"/>
      <c r="AH679" s="670"/>
      <c r="AI679" s="670"/>
    </row>
    <row r="680" spans="1:35" ht="29.25" customHeight="1" x14ac:dyDescent="0.2">
      <c r="A680" s="484"/>
      <c r="B680" s="486"/>
      <c r="C680" s="486"/>
      <c r="D680" s="486"/>
      <c r="E680" s="948" t="s">
        <v>866</v>
      </c>
      <c r="F680" s="557" t="s">
        <v>110</v>
      </c>
      <c r="G680" s="950">
        <v>60</v>
      </c>
      <c r="H680" s="546"/>
      <c r="I680" s="441"/>
      <c r="J680" s="710"/>
      <c r="K680" s="419">
        <f>K682+K684+K686</f>
        <v>485938</v>
      </c>
      <c r="L680" s="419">
        <f t="shared" ref="L680:Y681" si="144">L682+L684+L686</f>
        <v>0</v>
      </c>
      <c r="M680" s="419">
        <f t="shared" si="144"/>
        <v>0</v>
      </c>
      <c r="N680" s="419">
        <f t="shared" si="144"/>
        <v>0</v>
      </c>
      <c r="O680" s="419">
        <f t="shared" si="144"/>
        <v>0</v>
      </c>
      <c r="P680" s="419">
        <f t="shared" si="144"/>
        <v>0</v>
      </c>
      <c r="Q680" s="419">
        <f t="shared" si="144"/>
        <v>485938</v>
      </c>
      <c r="R680" s="419">
        <f t="shared" si="144"/>
        <v>483364</v>
      </c>
      <c r="S680" s="419">
        <f t="shared" si="144"/>
        <v>2574</v>
      </c>
      <c r="T680" s="419">
        <f t="shared" si="144"/>
        <v>0</v>
      </c>
      <c r="U680" s="419">
        <f t="shared" si="144"/>
        <v>0</v>
      </c>
      <c r="V680" s="419">
        <f t="shared" si="144"/>
        <v>0</v>
      </c>
      <c r="W680" s="419">
        <f t="shared" si="144"/>
        <v>0</v>
      </c>
      <c r="X680" s="419">
        <f t="shared" si="144"/>
        <v>0</v>
      </c>
      <c r="Y680" s="419">
        <f t="shared" si="144"/>
        <v>485938</v>
      </c>
      <c r="Z680" s="356"/>
      <c r="AA680" s="356"/>
      <c r="AB680" s="356"/>
      <c r="AC680" s="356"/>
      <c r="AD680" s="154"/>
      <c r="AF680" s="670"/>
      <c r="AG680" s="670"/>
      <c r="AH680" s="670"/>
      <c r="AI680" s="670"/>
    </row>
    <row r="681" spans="1:35" ht="42" customHeight="1" x14ac:dyDescent="0.2">
      <c r="A681" s="488"/>
      <c r="B681" s="490"/>
      <c r="C681" s="490"/>
      <c r="D681" s="490"/>
      <c r="E681" s="949"/>
      <c r="F681" s="557" t="s">
        <v>111</v>
      </c>
      <c r="G681" s="951"/>
      <c r="H681" s="546"/>
      <c r="I681" s="441"/>
      <c r="J681" s="710"/>
      <c r="K681" s="419">
        <f>K683+K685+K687</f>
        <v>162300</v>
      </c>
      <c r="L681" s="419">
        <f t="shared" si="144"/>
        <v>0</v>
      </c>
      <c r="M681" s="419">
        <f t="shared" si="144"/>
        <v>0</v>
      </c>
      <c r="N681" s="419">
        <f t="shared" si="144"/>
        <v>0</v>
      </c>
      <c r="O681" s="419">
        <f t="shared" si="144"/>
        <v>0</v>
      </c>
      <c r="P681" s="419">
        <f t="shared" si="144"/>
        <v>0</v>
      </c>
      <c r="Q681" s="419">
        <f t="shared" si="144"/>
        <v>162300</v>
      </c>
      <c r="R681" s="419">
        <f t="shared" si="144"/>
        <v>40681</v>
      </c>
      <c r="S681" s="419">
        <f t="shared" si="144"/>
        <v>38150</v>
      </c>
      <c r="T681" s="419">
        <f t="shared" si="144"/>
        <v>40651</v>
      </c>
      <c r="U681" s="419">
        <f t="shared" si="144"/>
        <v>42818</v>
      </c>
      <c r="V681" s="419">
        <f t="shared" si="144"/>
        <v>0</v>
      </c>
      <c r="W681" s="419">
        <f t="shared" si="144"/>
        <v>0</v>
      </c>
      <c r="X681" s="419">
        <f t="shared" si="144"/>
        <v>0</v>
      </c>
      <c r="Y681" s="419">
        <f t="shared" si="144"/>
        <v>1927</v>
      </c>
      <c r="Z681" s="356"/>
      <c r="AA681" s="356"/>
      <c r="AB681" s="356"/>
      <c r="AC681" s="356"/>
      <c r="AD681" s="154"/>
      <c r="AF681" s="670"/>
      <c r="AG681" s="670"/>
      <c r="AH681" s="670"/>
      <c r="AI681" s="670"/>
    </row>
    <row r="682" spans="1:35" ht="12.75" x14ac:dyDescent="0.2">
      <c r="A682" s="202"/>
      <c r="B682" s="203"/>
      <c r="C682" s="203"/>
      <c r="D682" s="203"/>
      <c r="E682" s="846" t="s">
        <v>909</v>
      </c>
      <c r="F682" s="207" t="s">
        <v>110</v>
      </c>
      <c r="G682" s="875" t="s">
        <v>868</v>
      </c>
      <c r="H682" s="162"/>
      <c r="I682" s="160"/>
      <c r="J682" s="262"/>
      <c r="K682" s="368">
        <v>408351</v>
      </c>
      <c r="L682" s="356"/>
      <c r="M682" s="356"/>
      <c r="N682" s="356"/>
      <c r="O682" s="356"/>
      <c r="P682" s="356"/>
      <c r="Q682" s="356">
        <f t="shared" ref="Q682:Q687" si="145">R682+S682+T682+U682</f>
        <v>408351</v>
      </c>
      <c r="R682" s="356">
        <v>406731</v>
      </c>
      <c r="S682" s="356">
        <v>1620</v>
      </c>
      <c r="T682" s="356">
        <v>0</v>
      </c>
      <c r="U682" s="661">
        <v>0</v>
      </c>
      <c r="V682" s="661">
        <v>0</v>
      </c>
      <c r="W682" s="661">
        <v>0</v>
      </c>
      <c r="X682" s="661">
        <v>0</v>
      </c>
      <c r="Y682" s="368">
        <v>408351</v>
      </c>
      <c r="Z682" s="356"/>
      <c r="AA682" s="356"/>
      <c r="AB682" s="356"/>
      <c r="AC682" s="356"/>
      <c r="AD682" s="154"/>
    </row>
    <row r="683" spans="1:35" ht="12.75" x14ac:dyDescent="0.2">
      <c r="A683" s="205"/>
      <c r="B683" s="158"/>
      <c r="C683" s="158"/>
      <c r="D683" s="158"/>
      <c r="E683" s="943"/>
      <c r="F683" s="207" t="s">
        <v>111</v>
      </c>
      <c r="G683" s="877"/>
      <c r="H683" s="162"/>
      <c r="I683" s="160"/>
      <c r="J683" s="262"/>
      <c r="K683" s="368">
        <f>'F16'!K686</f>
        <v>137667</v>
      </c>
      <c r="L683" s="356"/>
      <c r="M683" s="356"/>
      <c r="N683" s="356"/>
      <c r="O683" s="356"/>
      <c r="P683" s="356"/>
      <c r="Q683" s="356">
        <f t="shared" si="145"/>
        <v>137667</v>
      </c>
      <c r="R683" s="356">
        <v>35031</v>
      </c>
      <c r="S683" s="356">
        <v>32500</v>
      </c>
      <c r="T683" s="356">
        <v>34156</v>
      </c>
      <c r="U683" s="661">
        <v>35980</v>
      </c>
      <c r="V683" s="661">
        <v>0</v>
      </c>
      <c r="W683" s="661">
        <v>0</v>
      </c>
      <c r="X683" s="661">
        <v>0</v>
      </c>
      <c r="Y683" s="368">
        <v>1619</v>
      </c>
      <c r="Z683" s="356"/>
      <c r="AA683" s="356"/>
      <c r="AB683" s="356"/>
      <c r="AC683" s="356"/>
      <c r="AD683" s="154"/>
    </row>
    <row r="684" spans="1:35" ht="12.75" x14ac:dyDescent="0.2">
      <c r="A684" s="202"/>
      <c r="B684" s="203"/>
      <c r="C684" s="203"/>
      <c r="D684" s="203"/>
      <c r="E684" s="846" t="s">
        <v>860</v>
      </c>
      <c r="F684" s="207" t="s">
        <v>110</v>
      </c>
      <c r="G684" s="875" t="s">
        <v>869</v>
      </c>
      <c r="H684" s="162"/>
      <c r="I684" s="160"/>
      <c r="J684" s="262"/>
      <c r="K684" s="368">
        <f>'F16'!K687</f>
        <v>0</v>
      </c>
      <c r="L684" s="356"/>
      <c r="M684" s="356"/>
      <c r="N684" s="356"/>
      <c r="O684" s="356"/>
      <c r="P684" s="356"/>
      <c r="Q684" s="356">
        <f t="shared" si="145"/>
        <v>0</v>
      </c>
      <c r="R684" s="356">
        <v>0</v>
      </c>
      <c r="S684" s="356">
        <v>0</v>
      </c>
      <c r="T684" s="356">
        <v>0</v>
      </c>
      <c r="U684" s="661">
        <f t="shared" ref="U684:U686" si="146">K684-R684-S684-T684</f>
        <v>0</v>
      </c>
      <c r="V684" s="661">
        <v>0</v>
      </c>
      <c r="W684" s="661">
        <v>0</v>
      </c>
      <c r="X684" s="661">
        <v>0</v>
      </c>
      <c r="Y684" s="368">
        <v>0</v>
      </c>
      <c r="Z684" s="356"/>
      <c r="AA684" s="356"/>
      <c r="AB684" s="356"/>
      <c r="AC684" s="356"/>
      <c r="AD684" s="154"/>
      <c r="AG684" s="670"/>
      <c r="AH684" s="670"/>
      <c r="AI684" s="670"/>
    </row>
    <row r="685" spans="1:35" ht="12.75" x14ac:dyDescent="0.2">
      <c r="A685" s="205"/>
      <c r="B685" s="158"/>
      <c r="C685" s="158"/>
      <c r="D685" s="158"/>
      <c r="E685" s="943"/>
      <c r="F685" s="207" t="s">
        <v>111</v>
      </c>
      <c r="G685" s="877"/>
      <c r="H685" s="162"/>
      <c r="I685" s="160"/>
      <c r="J685" s="262"/>
      <c r="K685" s="368">
        <f>'F16'!K688</f>
        <v>0</v>
      </c>
      <c r="L685" s="356"/>
      <c r="M685" s="356"/>
      <c r="N685" s="356"/>
      <c r="O685" s="356"/>
      <c r="P685" s="356"/>
      <c r="Q685" s="356">
        <f t="shared" si="145"/>
        <v>0</v>
      </c>
      <c r="R685" s="356">
        <v>0</v>
      </c>
      <c r="S685" s="356">
        <v>0</v>
      </c>
      <c r="T685" s="356">
        <v>0</v>
      </c>
      <c r="U685" s="661">
        <f t="shared" si="146"/>
        <v>0</v>
      </c>
      <c r="V685" s="661">
        <v>0</v>
      </c>
      <c r="W685" s="661">
        <v>0</v>
      </c>
      <c r="X685" s="661">
        <v>0</v>
      </c>
      <c r="Y685" s="368">
        <v>0</v>
      </c>
      <c r="Z685" s="356"/>
      <c r="AA685" s="356"/>
      <c r="AB685" s="356"/>
      <c r="AC685" s="356"/>
      <c r="AD685" s="154"/>
    </row>
    <row r="686" spans="1:35" ht="12.75" x14ac:dyDescent="0.2">
      <c r="A686" s="174"/>
      <c r="B686" s="164"/>
      <c r="C686" s="164"/>
      <c r="D686" s="164"/>
      <c r="E686" s="944" t="s">
        <v>861</v>
      </c>
      <c r="F686" s="406" t="s">
        <v>110</v>
      </c>
      <c r="G686" s="876" t="s">
        <v>870</v>
      </c>
      <c r="H686" s="162"/>
      <c r="I686" s="160"/>
      <c r="J686" s="262"/>
      <c r="K686" s="368">
        <v>77587</v>
      </c>
      <c r="L686" s="356"/>
      <c r="M686" s="356"/>
      <c r="N686" s="356"/>
      <c r="O686" s="356"/>
      <c r="P686" s="356"/>
      <c r="Q686" s="356">
        <f t="shared" si="145"/>
        <v>77587</v>
      </c>
      <c r="R686" s="356">
        <v>76633</v>
      </c>
      <c r="S686" s="356">
        <v>954</v>
      </c>
      <c r="T686" s="356">
        <v>0</v>
      </c>
      <c r="U686" s="661">
        <f t="shared" si="146"/>
        <v>0</v>
      </c>
      <c r="V686" s="661">
        <v>0</v>
      </c>
      <c r="W686" s="661">
        <v>0</v>
      </c>
      <c r="X686" s="661">
        <v>0</v>
      </c>
      <c r="Y686" s="368">
        <v>77587</v>
      </c>
      <c r="Z686" s="356"/>
      <c r="AA686" s="356"/>
      <c r="AB686" s="356"/>
      <c r="AC686" s="356"/>
      <c r="AD686" s="154"/>
      <c r="AG686" s="671"/>
      <c r="AH686" s="671"/>
      <c r="AI686" s="671"/>
    </row>
    <row r="687" spans="1:35" s="677" customFormat="1" ht="19.5" customHeight="1" x14ac:dyDescent="0.2">
      <c r="A687" s="672"/>
      <c r="B687" s="673"/>
      <c r="C687" s="673"/>
      <c r="D687" s="673"/>
      <c r="E687" s="945"/>
      <c r="F687" s="407" t="s">
        <v>111</v>
      </c>
      <c r="G687" s="876"/>
      <c r="H687" s="674"/>
      <c r="I687" s="675"/>
      <c r="J687" s="676"/>
      <c r="K687" s="657">
        <f>'F16'!K690</f>
        <v>24633</v>
      </c>
      <c r="L687" s="658"/>
      <c r="M687" s="658"/>
      <c r="N687" s="658"/>
      <c r="O687" s="658"/>
      <c r="P687" s="658"/>
      <c r="Q687" s="658">
        <f t="shared" si="145"/>
        <v>24633</v>
      </c>
      <c r="R687" s="658">
        <v>5650</v>
      </c>
      <c r="S687" s="658">
        <v>5650</v>
      </c>
      <c r="T687" s="658">
        <v>6495</v>
      </c>
      <c r="U687" s="659">
        <v>6838</v>
      </c>
      <c r="V687" s="659">
        <v>0</v>
      </c>
      <c r="W687" s="659">
        <v>0</v>
      </c>
      <c r="X687" s="659">
        <v>0</v>
      </c>
      <c r="Y687" s="657">
        <v>308</v>
      </c>
      <c r="Z687" s="658"/>
      <c r="AA687" s="658"/>
      <c r="AB687" s="658"/>
      <c r="AC687" s="658"/>
      <c r="AE687" s="164" t="s">
        <v>945</v>
      </c>
      <c r="AF687" s="673"/>
      <c r="AG687" s="673"/>
      <c r="AH687" s="673"/>
      <c r="AI687" s="673"/>
    </row>
    <row r="688" spans="1:35" ht="12.75" x14ac:dyDescent="0.2">
      <c r="A688" s="484"/>
      <c r="B688" s="486"/>
      <c r="C688" s="486"/>
      <c r="D688" s="486"/>
      <c r="E688" s="916" t="s">
        <v>194</v>
      </c>
      <c r="F688" s="687" t="s">
        <v>110</v>
      </c>
      <c r="G688" s="910">
        <v>70</v>
      </c>
      <c r="H688" s="547">
        <f>H690</f>
        <v>0</v>
      </c>
      <c r="I688" s="547">
        <f t="shared" ref="I688:AC691" si="147">I690</f>
        <v>18851</v>
      </c>
      <c r="J688" s="469">
        <f t="shared" si="147"/>
        <v>5236</v>
      </c>
      <c r="K688" s="418">
        <f t="shared" si="147"/>
        <v>25715</v>
      </c>
      <c r="L688" s="418">
        <f t="shared" si="147"/>
        <v>182970058</v>
      </c>
      <c r="M688" s="418">
        <f t="shared" si="147"/>
        <v>45.67</v>
      </c>
      <c r="N688" s="418">
        <f t="shared" si="147"/>
        <v>81887</v>
      </c>
      <c r="O688" s="418">
        <f t="shared" si="147"/>
        <v>59938</v>
      </c>
      <c r="P688" s="418">
        <f t="shared" si="147"/>
        <v>37989</v>
      </c>
      <c r="Q688" s="418">
        <f t="shared" si="147"/>
        <v>25715</v>
      </c>
      <c r="R688" s="479">
        <f t="shared" si="147"/>
        <v>22500</v>
      </c>
      <c r="S688" s="479">
        <f t="shared" si="147"/>
        <v>2500</v>
      </c>
      <c r="T688" s="479">
        <f t="shared" si="147"/>
        <v>330</v>
      </c>
      <c r="U688" s="479">
        <f t="shared" si="147"/>
        <v>385</v>
      </c>
      <c r="V688" s="479">
        <f t="shared" si="147"/>
        <v>1200</v>
      </c>
      <c r="W688" s="479">
        <f t="shared" si="147"/>
        <v>1371</v>
      </c>
      <c r="X688" s="479">
        <f t="shared" si="147"/>
        <v>2571</v>
      </c>
      <c r="Y688" s="418">
        <f t="shared" si="147"/>
        <v>0</v>
      </c>
      <c r="Z688" s="366">
        <f t="shared" si="147"/>
        <v>0</v>
      </c>
      <c r="AA688" s="366">
        <f t="shared" si="147"/>
        <v>0</v>
      </c>
      <c r="AB688" s="366">
        <f t="shared" si="147"/>
        <v>0</v>
      </c>
      <c r="AC688" s="366">
        <f t="shared" si="147"/>
        <v>0</v>
      </c>
      <c r="AD688" s="154"/>
      <c r="AE688" s="784">
        <f>K688*10%</f>
        <v>2571.5</v>
      </c>
    </row>
    <row r="689" spans="1:35" ht="12.75" x14ac:dyDescent="0.2">
      <c r="A689" s="488"/>
      <c r="B689" s="490"/>
      <c r="C689" s="490"/>
      <c r="D689" s="490"/>
      <c r="E689" s="917"/>
      <c r="F689" s="687" t="s">
        <v>111</v>
      </c>
      <c r="G689" s="911"/>
      <c r="H689" s="547">
        <f>H691</f>
        <v>0</v>
      </c>
      <c r="I689" s="547">
        <f t="shared" si="147"/>
        <v>118851</v>
      </c>
      <c r="J689" s="469">
        <f t="shared" si="147"/>
        <v>5236</v>
      </c>
      <c r="K689" s="418">
        <f t="shared" si="147"/>
        <v>25715</v>
      </c>
      <c r="L689" s="418">
        <f t="shared" si="147"/>
        <v>26474898</v>
      </c>
      <c r="M689" s="418">
        <f t="shared" si="147"/>
        <v>44.24</v>
      </c>
      <c r="N689" s="418">
        <f t="shared" si="147"/>
        <v>37989</v>
      </c>
      <c r="O689" s="418">
        <f t="shared" si="147"/>
        <v>37989</v>
      </c>
      <c r="P689" s="418">
        <f t="shared" si="147"/>
        <v>37989</v>
      </c>
      <c r="Q689" s="418">
        <f t="shared" si="147"/>
        <v>25715</v>
      </c>
      <c r="R689" s="479">
        <f t="shared" si="147"/>
        <v>22500</v>
      </c>
      <c r="S689" s="479">
        <f t="shared" si="147"/>
        <v>2500</v>
      </c>
      <c r="T689" s="479">
        <f t="shared" si="147"/>
        <v>330</v>
      </c>
      <c r="U689" s="479">
        <f t="shared" si="147"/>
        <v>385</v>
      </c>
      <c r="V689" s="479">
        <f t="shared" si="147"/>
        <v>1200</v>
      </c>
      <c r="W689" s="479">
        <f t="shared" si="147"/>
        <v>1371</v>
      </c>
      <c r="X689" s="479">
        <f t="shared" si="147"/>
        <v>2571</v>
      </c>
      <c r="Y689" s="418">
        <f t="shared" si="147"/>
        <v>0</v>
      </c>
      <c r="Z689" s="366">
        <f t="shared" si="147"/>
        <v>0</v>
      </c>
      <c r="AA689" s="366">
        <f t="shared" si="147"/>
        <v>0</v>
      </c>
      <c r="AB689" s="366">
        <f t="shared" si="147"/>
        <v>0</v>
      </c>
      <c r="AC689" s="366">
        <f t="shared" si="147"/>
        <v>0</v>
      </c>
      <c r="AD689" s="154"/>
    </row>
    <row r="690" spans="1:35" ht="12.75" x14ac:dyDescent="0.2">
      <c r="A690" s="484"/>
      <c r="B690" s="486"/>
      <c r="C690" s="486"/>
      <c r="D690" s="486"/>
      <c r="E690" s="916" t="s">
        <v>873</v>
      </c>
      <c r="F690" s="687" t="s">
        <v>110</v>
      </c>
      <c r="G690" s="910">
        <v>71</v>
      </c>
      <c r="H690" s="547">
        <f>H692</f>
        <v>0</v>
      </c>
      <c r="I690" s="547">
        <f t="shared" si="147"/>
        <v>18851</v>
      </c>
      <c r="J690" s="469">
        <f t="shared" si="147"/>
        <v>5236</v>
      </c>
      <c r="K690" s="418">
        <f t="shared" si="147"/>
        <v>25715</v>
      </c>
      <c r="L690" s="418">
        <f t="shared" si="147"/>
        <v>182970058</v>
      </c>
      <c r="M690" s="418">
        <f t="shared" si="147"/>
        <v>45.67</v>
      </c>
      <c r="N690" s="418">
        <f t="shared" si="147"/>
        <v>81887</v>
      </c>
      <c r="O690" s="418">
        <f t="shared" si="147"/>
        <v>59938</v>
      </c>
      <c r="P690" s="418">
        <f t="shared" si="147"/>
        <v>37989</v>
      </c>
      <c r="Q690" s="418">
        <f t="shared" si="147"/>
        <v>25715</v>
      </c>
      <c r="R690" s="479">
        <f t="shared" si="147"/>
        <v>22500</v>
      </c>
      <c r="S690" s="479">
        <f t="shared" si="147"/>
        <v>2500</v>
      </c>
      <c r="T690" s="479">
        <f t="shared" si="147"/>
        <v>330</v>
      </c>
      <c r="U690" s="479">
        <f t="shared" si="147"/>
        <v>385</v>
      </c>
      <c r="V690" s="479">
        <f t="shared" si="147"/>
        <v>1200</v>
      </c>
      <c r="W690" s="479">
        <f t="shared" si="147"/>
        <v>1371</v>
      </c>
      <c r="X690" s="479">
        <f t="shared" si="147"/>
        <v>2571</v>
      </c>
      <c r="Y690" s="418">
        <f t="shared" si="147"/>
        <v>0</v>
      </c>
      <c r="Z690" s="366">
        <f t="shared" si="147"/>
        <v>0</v>
      </c>
      <c r="AA690" s="366">
        <f t="shared" si="147"/>
        <v>0</v>
      </c>
      <c r="AB690" s="366">
        <f t="shared" si="147"/>
        <v>0</v>
      </c>
      <c r="AC690" s="366">
        <f t="shared" si="147"/>
        <v>0</v>
      </c>
      <c r="AD690" s="154"/>
      <c r="AG690" s="669"/>
      <c r="AH690" s="669"/>
    </row>
    <row r="691" spans="1:35" ht="12.75" x14ac:dyDescent="0.2">
      <c r="A691" s="488"/>
      <c r="B691" s="490"/>
      <c r="C691" s="490"/>
      <c r="D691" s="490"/>
      <c r="E691" s="917"/>
      <c r="F691" s="687" t="s">
        <v>111</v>
      </c>
      <c r="G691" s="911"/>
      <c r="H691" s="547">
        <f>H693</f>
        <v>0</v>
      </c>
      <c r="I691" s="547">
        <f t="shared" si="147"/>
        <v>118851</v>
      </c>
      <c r="J691" s="469">
        <f t="shared" si="147"/>
        <v>5236</v>
      </c>
      <c r="K691" s="418">
        <f t="shared" si="147"/>
        <v>25715</v>
      </c>
      <c r="L691" s="418">
        <f t="shared" si="147"/>
        <v>26474898</v>
      </c>
      <c r="M691" s="418">
        <f t="shared" si="147"/>
        <v>44.24</v>
      </c>
      <c r="N691" s="418">
        <f t="shared" si="147"/>
        <v>37989</v>
      </c>
      <c r="O691" s="418">
        <f t="shared" si="147"/>
        <v>37989</v>
      </c>
      <c r="P691" s="418">
        <f t="shared" si="147"/>
        <v>37989</v>
      </c>
      <c r="Q691" s="418">
        <f t="shared" si="147"/>
        <v>25715</v>
      </c>
      <c r="R691" s="479">
        <f t="shared" si="147"/>
        <v>22500</v>
      </c>
      <c r="S691" s="479">
        <f t="shared" si="147"/>
        <v>2500</v>
      </c>
      <c r="T691" s="479">
        <f t="shared" si="147"/>
        <v>330</v>
      </c>
      <c r="U691" s="479">
        <f t="shared" si="147"/>
        <v>385</v>
      </c>
      <c r="V691" s="479">
        <f t="shared" si="147"/>
        <v>1200</v>
      </c>
      <c r="W691" s="479">
        <f t="shared" si="147"/>
        <v>1371</v>
      </c>
      <c r="X691" s="479">
        <f t="shared" si="147"/>
        <v>2571</v>
      </c>
      <c r="Y691" s="418">
        <f t="shared" si="147"/>
        <v>0</v>
      </c>
      <c r="Z691" s="366">
        <f t="shared" si="147"/>
        <v>0</v>
      </c>
      <c r="AA691" s="366">
        <f t="shared" si="147"/>
        <v>0</v>
      </c>
      <c r="AB691" s="366">
        <f t="shared" si="147"/>
        <v>0</v>
      </c>
      <c r="AC691" s="366">
        <f t="shared" si="147"/>
        <v>0</v>
      </c>
      <c r="AD691" s="154"/>
    </row>
    <row r="692" spans="1:35" ht="12.75" x14ac:dyDescent="0.2">
      <c r="A692" s="484"/>
      <c r="B692" s="486"/>
      <c r="C692" s="486"/>
      <c r="D692" s="486"/>
      <c r="E692" s="926" t="s">
        <v>328</v>
      </c>
      <c r="F692" s="687" t="s">
        <v>110</v>
      </c>
      <c r="G692" s="905" t="s">
        <v>196</v>
      </c>
      <c r="H692" s="547">
        <f>H694+H696+H698</f>
        <v>0</v>
      </c>
      <c r="I692" s="547">
        <f t="shared" ref="I692:AC693" si="148">I694+I696+I698</f>
        <v>18851</v>
      </c>
      <c r="J692" s="469">
        <f t="shared" si="148"/>
        <v>5236</v>
      </c>
      <c r="K692" s="418">
        <f t="shared" si="148"/>
        <v>25715</v>
      </c>
      <c r="L692" s="418">
        <f t="shared" si="148"/>
        <v>182970058</v>
      </c>
      <c r="M692" s="418">
        <f t="shared" si="148"/>
        <v>45.67</v>
      </c>
      <c r="N692" s="418">
        <f t="shared" si="148"/>
        <v>81887</v>
      </c>
      <c r="O692" s="418">
        <f t="shared" si="148"/>
        <v>59938</v>
      </c>
      <c r="P692" s="418">
        <f t="shared" si="148"/>
        <v>37989</v>
      </c>
      <c r="Q692" s="418">
        <f t="shared" si="148"/>
        <v>25715</v>
      </c>
      <c r="R692" s="479">
        <f t="shared" si="148"/>
        <v>22500</v>
      </c>
      <c r="S692" s="479">
        <f t="shared" si="148"/>
        <v>2500</v>
      </c>
      <c r="T692" s="479">
        <f t="shared" si="148"/>
        <v>330</v>
      </c>
      <c r="U692" s="479">
        <f t="shared" si="148"/>
        <v>385</v>
      </c>
      <c r="V692" s="479">
        <f t="shared" si="148"/>
        <v>1200</v>
      </c>
      <c r="W692" s="479">
        <f t="shared" si="148"/>
        <v>1371</v>
      </c>
      <c r="X692" s="479">
        <f t="shared" si="148"/>
        <v>2571</v>
      </c>
      <c r="Y692" s="418">
        <f t="shared" si="148"/>
        <v>0</v>
      </c>
      <c r="Z692" s="366">
        <f t="shared" si="148"/>
        <v>0</v>
      </c>
      <c r="AA692" s="366">
        <f t="shared" si="148"/>
        <v>0</v>
      </c>
      <c r="AB692" s="366">
        <f t="shared" si="148"/>
        <v>0</v>
      </c>
      <c r="AC692" s="366">
        <f t="shared" si="148"/>
        <v>0</v>
      </c>
      <c r="AD692" s="154"/>
    </row>
    <row r="693" spans="1:35" ht="12.75" x14ac:dyDescent="0.2">
      <c r="A693" s="488"/>
      <c r="B693" s="490"/>
      <c r="C693" s="490"/>
      <c r="D693" s="490"/>
      <c r="E693" s="927"/>
      <c r="F693" s="687" t="s">
        <v>111</v>
      </c>
      <c r="G693" s="906"/>
      <c r="H693" s="547">
        <f>H695+H697+H699</f>
        <v>0</v>
      </c>
      <c r="I693" s="547">
        <f t="shared" si="148"/>
        <v>118851</v>
      </c>
      <c r="J693" s="469">
        <f t="shared" si="148"/>
        <v>5236</v>
      </c>
      <c r="K693" s="418">
        <f t="shared" si="148"/>
        <v>25715</v>
      </c>
      <c r="L693" s="418">
        <f t="shared" si="148"/>
        <v>26474898</v>
      </c>
      <c r="M693" s="418">
        <f t="shared" si="148"/>
        <v>44.24</v>
      </c>
      <c r="N693" s="418">
        <f t="shared" si="148"/>
        <v>37989</v>
      </c>
      <c r="O693" s="418">
        <f t="shared" si="148"/>
        <v>37989</v>
      </c>
      <c r="P693" s="418">
        <f t="shared" si="148"/>
        <v>37989</v>
      </c>
      <c r="Q693" s="418">
        <f t="shared" si="148"/>
        <v>25715</v>
      </c>
      <c r="R693" s="479">
        <f t="shared" si="148"/>
        <v>22500</v>
      </c>
      <c r="S693" s="479">
        <f t="shared" si="148"/>
        <v>2500</v>
      </c>
      <c r="T693" s="479">
        <f t="shared" si="148"/>
        <v>330</v>
      </c>
      <c r="U693" s="479">
        <f t="shared" si="148"/>
        <v>385</v>
      </c>
      <c r="V693" s="479">
        <f t="shared" si="148"/>
        <v>1200</v>
      </c>
      <c r="W693" s="479">
        <f t="shared" si="148"/>
        <v>1371</v>
      </c>
      <c r="X693" s="479">
        <f t="shared" si="148"/>
        <v>2571</v>
      </c>
      <c r="Y693" s="418">
        <f t="shared" si="148"/>
        <v>0</v>
      </c>
      <c r="Z693" s="366">
        <f t="shared" si="148"/>
        <v>0</v>
      </c>
      <c r="AA693" s="366">
        <f t="shared" si="148"/>
        <v>0</v>
      </c>
      <c r="AB693" s="366">
        <f t="shared" si="148"/>
        <v>0</v>
      </c>
      <c r="AC693" s="366">
        <f t="shared" si="148"/>
        <v>0</v>
      </c>
      <c r="AD693" s="154"/>
    </row>
    <row r="694" spans="1:35" ht="12.75" x14ac:dyDescent="0.2">
      <c r="A694" s="202"/>
      <c r="B694" s="203"/>
      <c r="C694" s="203"/>
      <c r="D694" s="203"/>
      <c r="E694" s="921" t="s">
        <v>329</v>
      </c>
      <c r="F694" s="207" t="s">
        <v>110</v>
      </c>
      <c r="G694" s="935" t="s">
        <v>197</v>
      </c>
      <c r="H694" s="186"/>
      <c r="I694" s="186">
        <v>4126</v>
      </c>
      <c r="J694" s="261">
        <v>300</v>
      </c>
      <c r="K694" s="368">
        <f>'F16'!K697</f>
        <v>0</v>
      </c>
      <c r="L694" s="356">
        <f>'[1]71.01.02'!E30</f>
        <v>105700</v>
      </c>
      <c r="M694" s="356">
        <f t="shared" si="128"/>
        <v>0</v>
      </c>
      <c r="N694" s="356">
        <v>3000</v>
      </c>
      <c r="O694" s="356">
        <v>3000</v>
      </c>
      <c r="P694" s="356">
        <v>3000</v>
      </c>
      <c r="Q694" s="356">
        <f t="shared" ref="Q694:Q699" si="149">R694+S694+T694+U694</f>
        <v>0</v>
      </c>
      <c r="R694" s="356">
        <v>0</v>
      </c>
      <c r="S694" s="356">
        <v>0</v>
      </c>
      <c r="T694" s="356">
        <v>0</v>
      </c>
      <c r="U694" s="661">
        <f t="shared" ref="U694:U699" si="150">K694-R694-S694-T694</f>
        <v>0</v>
      </c>
      <c r="V694" s="356"/>
      <c r="W694" s="661">
        <v>0</v>
      </c>
      <c r="X694" s="356">
        <v>0</v>
      </c>
      <c r="Y694" s="368">
        <v>0</v>
      </c>
      <c r="Z694" s="356">
        <v>0</v>
      </c>
      <c r="AA694" s="356">
        <v>0</v>
      </c>
      <c r="AB694" s="356">
        <v>0</v>
      </c>
      <c r="AC694" s="356">
        <f t="shared" ref="AC694:AC699" si="151">Y694</f>
        <v>0</v>
      </c>
      <c r="AD694" s="154"/>
    </row>
    <row r="695" spans="1:35" ht="21" customHeight="1" x14ac:dyDescent="0.2">
      <c r="A695" s="205"/>
      <c r="B695" s="158"/>
      <c r="C695" s="158"/>
      <c r="D695" s="158"/>
      <c r="E695" s="922"/>
      <c r="F695" s="207" t="s">
        <v>111</v>
      </c>
      <c r="G695" s="936"/>
      <c r="H695" s="186"/>
      <c r="I695" s="186">
        <v>4126</v>
      </c>
      <c r="J695" s="261">
        <v>300</v>
      </c>
      <c r="K695" s="368">
        <f>'F16'!K698</f>
        <v>0</v>
      </c>
      <c r="L695" s="356">
        <f>'[1]71.01.02'!C30</f>
        <v>105700</v>
      </c>
      <c r="M695" s="356">
        <f t="shared" si="128"/>
        <v>0</v>
      </c>
      <c r="N695" s="356">
        <v>3000</v>
      </c>
      <c r="O695" s="356">
        <v>3000</v>
      </c>
      <c r="P695" s="356">
        <v>3000</v>
      </c>
      <c r="Q695" s="356">
        <f t="shared" si="149"/>
        <v>0</v>
      </c>
      <c r="R695" s="356">
        <v>0</v>
      </c>
      <c r="S695" s="356">
        <v>0</v>
      </c>
      <c r="T695" s="356">
        <v>0</v>
      </c>
      <c r="U695" s="661">
        <v>0</v>
      </c>
      <c r="V695" s="356"/>
      <c r="W695" s="661">
        <f t="shared" ref="W695:W699" si="152">X695-V695</f>
        <v>0</v>
      </c>
      <c r="X695" s="356">
        <v>0</v>
      </c>
      <c r="Y695" s="368">
        <v>0</v>
      </c>
      <c r="Z695" s="356">
        <v>0</v>
      </c>
      <c r="AA695" s="356">
        <v>0</v>
      </c>
      <c r="AB695" s="356">
        <v>0</v>
      </c>
      <c r="AC695" s="356">
        <f t="shared" si="151"/>
        <v>0</v>
      </c>
      <c r="AD695" s="154"/>
    </row>
    <row r="696" spans="1:35" ht="12.75" x14ac:dyDescent="0.2">
      <c r="A696" s="202"/>
      <c r="B696" s="203"/>
      <c r="C696" s="203"/>
      <c r="D696" s="203"/>
      <c r="E696" s="921" t="s">
        <v>330</v>
      </c>
      <c r="F696" s="207" t="s">
        <v>110</v>
      </c>
      <c r="G696" s="935" t="s">
        <v>198</v>
      </c>
      <c r="H696" s="186"/>
      <c r="I696" s="186">
        <v>36</v>
      </c>
      <c r="J696" s="261">
        <v>1226</v>
      </c>
      <c r="K696" s="368">
        <f>'F16'!K699</f>
        <v>1585</v>
      </c>
      <c r="L696" s="356">
        <f>'[1]71.01.03'!E12</f>
        <v>767450</v>
      </c>
      <c r="M696" s="356">
        <f t="shared" si="128"/>
        <v>44.03</v>
      </c>
      <c r="N696" s="356">
        <v>40</v>
      </c>
      <c r="O696" s="356">
        <v>40</v>
      </c>
      <c r="P696" s="356">
        <v>40</v>
      </c>
      <c r="Q696" s="356">
        <f t="shared" si="149"/>
        <v>1585</v>
      </c>
      <c r="R696" s="356">
        <v>500</v>
      </c>
      <c r="S696" s="356">
        <v>500</v>
      </c>
      <c r="T696" s="356">
        <v>200</v>
      </c>
      <c r="U696" s="661">
        <f t="shared" si="150"/>
        <v>385</v>
      </c>
      <c r="V696" s="356"/>
      <c r="W696" s="661">
        <f t="shared" si="152"/>
        <v>160</v>
      </c>
      <c r="X696" s="356">
        <v>160</v>
      </c>
      <c r="Y696" s="368">
        <v>1000</v>
      </c>
      <c r="Z696" s="356">
        <v>0</v>
      </c>
      <c r="AA696" s="356">
        <v>0</v>
      </c>
      <c r="AB696" s="356">
        <v>0</v>
      </c>
      <c r="AC696" s="356">
        <f t="shared" si="151"/>
        <v>1000</v>
      </c>
      <c r="AD696" s="154"/>
      <c r="AF696" s="255"/>
      <c r="AG696" s="255"/>
      <c r="AH696" s="255"/>
      <c r="AI696" s="255"/>
    </row>
    <row r="697" spans="1:35" ht="12.75" x14ac:dyDescent="0.2">
      <c r="A697" s="205"/>
      <c r="B697" s="158"/>
      <c r="C697" s="158"/>
      <c r="D697" s="158"/>
      <c r="E697" s="922"/>
      <c r="F697" s="207" t="s">
        <v>111</v>
      </c>
      <c r="G697" s="936"/>
      <c r="H697" s="186"/>
      <c r="I697" s="186">
        <v>36</v>
      </c>
      <c r="J697" s="261">
        <v>1226</v>
      </c>
      <c r="K697" s="368">
        <f>'F16'!K700</f>
        <v>1585</v>
      </c>
      <c r="L697" s="356">
        <f>'[1]71.01.03'!C12</f>
        <v>767450</v>
      </c>
      <c r="M697" s="356">
        <f t="shared" si="128"/>
        <v>44.03</v>
      </c>
      <c r="N697" s="356">
        <v>40</v>
      </c>
      <c r="O697" s="356">
        <v>40</v>
      </c>
      <c r="P697" s="356">
        <v>40</v>
      </c>
      <c r="Q697" s="356">
        <f t="shared" si="149"/>
        <v>1585</v>
      </c>
      <c r="R697" s="356">
        <v>500</v>
      </c>
      <c r="S697" s="356">
        <v>500</v>
      </c>
      <c r="T697" s="356">
        <v>200</v>
      </c>
      <c r="U697" s="661">
        <f t="shared" si="150"/>
        <v>385</v>
      </c>
      <c r="V697" s="356"/>
      <c r="W697" s="661">
        <f t="shared" si="152"/>
        <v>160</v>
      </c>
      <c r="X697" s="356">
        <v>160</v>
      </c>
      <c r="Y697" s="368">
        <v>1000</v>
      </c>
      <c r="Z697" s="356">
        <v>0</v>
      </c>
      <c r="AA697" s="356">
        <v>0</v>
      </c>
      <c r="AB697" s="356">
        <v>0</v>
      </c>
      <c r="AC697" s="356">
        <f t="shared" si="151"/>
        <v>1000</v>
      </c>
      <c r="AD697" s="154"/>
      <c r="AF697" s="255"/>
      <c r="AG697" s="255"/>
      <c r="AH697" s="255"/>
      <c r="AI697" s="255"/>
    </row>
    <row r="698" spans="1:35" ht="14.25" customHeight="1" x14ac:dyDescent="0.2">
      <c r="A698" s="202"/>
      <c r="B698" s="203"/>
      <c r="C698" s="203"/>
      <c r="D698" s="203"/>
      <c r="E698" s="952" t="s">
        <v>199</v>
      </c>
      <c r="F698" s="207" t="s">
        <v>110</v>
      </c>
      <c r="G698" s="935" t="s">
        <v>200</v>
      </c>
      <c r="H698" s="186"/>
      <c r="I698" s="186">
        <v>14689</v>
      </c>
      <c r="J698" s="261">
        <v>3710</v>
      </c>
      <c r="K698" s="368">
        <f>'F16'!K701</f>
        <v>24130</v>
      </c>
      <c r="L698" s="356">
        <f>'[1]71.01.30'!E22</f>
        <v>182096908</v>
      </c>
      <c r="M698" s="356">
        <f t="shared" si="128"/>
        <v>1.64</v>
      </c>
      <c r="N698" s="356">
        <v>78847</v>
      </c>
      <c r="O698" s="356">
        <v>56898</v>
      </c>
      <c r="P698" s="356">
        <v>34949</v>
      </c>
      <c r="Q698" s="356">
        <f t="shared" si="149"/>
        <v>24130</v>
      </c>
      <c r="R698" s="356">
        <v>22000</v>
      </c>
      <c r="S698" s="356">
        <v>2000</v>
      </c>
      <c r="T698" s="356">
        <v>130</v>
      </c>
      <c r="U698" s="661">
        <f t="shared" si="150"/>
        <v>0</v>
      </c>
      <c r="V698" s="356">
        <v>1200</v>
      </c>
      <c r="W698" s="661">
        <f t="shared" si="152"/>
        <v>1211</v>
      </c>
      <c r="X698" s="356">
        <v>2411</v>
      </c>
      <c r="Y698" s="368">
        <v>-1000</v>
      </c>
      <c r="Z698" s="356">
        <v>0</v>
      </c>
      <c r="AA698" s="356">
        <v>0</v>
      </c>
      <c r="AB698" s="356">
        <v>0</v>
      </c>
      <c r="AC698" s="356">
        <f t="shared" si="151"/>
        <v>-1000</v>
      </c>
      <c r="AD698" s="154"/>
    </row>
    <row r="699" spans="1:35" ht="12.75" x14ac:dyDescent="0.2">
      <c r="A699" s="205"/>
      <c r="B699" s="158"/>
      <c r="C699" s="158"/>
      <c r="D699" s="158"/>
      <c r="E699" s="953"/>
      <c r="F699" s="207" t="s">
        <v>111</v>
      </c>
      <c r="G699" s="936"/>
      <c r="H699" s="186"/>
      <c r="I699" s="186">
        <v>114689</v>
      </c>
      <c r="J699" s="261">
        <v>3710</v>
      </c>
      <c r="K699" s="368">
        <f>'F16'!K702</f>
        <v>24130</v>
      </c>
      <c r="L699" s="356">
        <f>'[1]71.01.30'!C22</f>
        <v>25601748</v>
      </c>
      <c r="M699" s="356">
        <f t="shared" si="128"/>
        <v>0.21</v>
      </c>
      <c r="N699" s="356">
        <v>34949</v>
      </c>
      <c r="O699" s="356">
        <v>34949</v>
      </c>
      <c r="P699" s="356">
        <v>34949</v>
      </c>
      <c r="Q699" s="356">
        <f t="shared" si="149"/>
        <v>24130</v>
      </c>
      <c r="R699" s="356">
        <v>22000</v>
      </c>
      <c r="S699" s="356">
        <v>2000</v>
      </c>
      <c r="T699" s="356">
        <v>130</v>
      </c>
      <c r="U699" s="661">
        <f t="shared" si="150"/>
        <v>0</v>
      </c>
      <c r="V699" s="356">
        <v>1200</v>
      </c>
      <c r="W699" s="661">
        <f t="shared" si="152"/>
        <v>1211</v>
      </c>
      <c r="X699" s="356">
        <v>2411</v>
      </c>
      <c r="Y699" s="368">
        <v>-1000</v>
      </c>
      <c r="Z699" s="356">
        <v>0</v>
      </c>
      <c r="AA699" s="356">
        <v>0</v>
      </c>
      <c r="AB699" s="356">
        <v>0</v>
      </c>
      <c r="AC699" s="356">
        <f t="shared" si="151"/>
        <v>-1000</v>
      </c>
      <c r="AD699" s="154"/>
    </row>
    <row r="700" spans="1:35" ht="12.75" hidden="1" x14ac:dyDescent="0.2">
      <c r="A700" s="174"/>
      <c r="B700" s="164"/>
      <c r="C700" s="164"/>
      <c r="D700" s="164"/>
      <c r="E700" s="208"/>
      <c r="F700" s="348"/>
      <c r="G700" s="256"/>
      <c r="H700" s="162"/>
      <c r="I700" s="160"/>
      <c r="J700" s="262"/>
      <c r="K700" s="368">
        <f>'[1]2022'!E226</f>
        <v>0</v>
      </c>
      <c r="L700" s="356"/>
      <c r="M700" s="356" t="e">
        <f t="shared" si="128"/>
        <v>#DIV/0!</v>
      </c>
      <c r="N700" s="356"/>
      <c r="O700" s="356"/>
      <c r="P700" s="356"/>
      <c r="Q700" s="356"/>
      <c r="R700" s="356"/>
      <c r="S700" s="356"/>
      <c r="T700" s="356"/>
      <c r="U700" s="356"/>
      <c r="V700" s="356"/>
      <c r="W700" s="356"/>
      <c r="X700" s="356"/>
      <c r="Y700" s="368"/>
      <c r="Z700" s="356"/>
      <c r="AA700" s="356"/>
      <c r="AB700" s="356"/>
      <c r="AC700" s="356"/>
      <c r="AD700" s="154"/>
      <c r="AF700" s="670"/>
      <c r="AG700" s="670"/>
      <c r="AH700" s="670"/>
      <c r="AI700" s="670"/>
    </row>
    <row r="701" spans="1:35" hidden="1" x14ac:dyDescent="0.2">
      <c r="A701" s="174"/>
      <c r="B701" s="164"/>
      <c r="C701" s="164"/>
      <c r="D701" s="164"/>
      <c r="E701" s="208"/>
      <c r="F701" s="348"/>
      <c r="G701" s="256"/>
      <c r="H701" s="162"/>
      <c r="I701" s="160"/>
      <c r="J701" s="262"/>
      <c r="K701" s="368">
        <f>'[1]2022'!E227</f>
        <v>0</v>
      </c>
      <c r="L701" s="356"/>
      <c r="M701" s="356" t="e">
        <f t="shared" si="128"/>
        <v>#DIV/0!</v>
      </c>
      <c r="N701" s="356"/>
      <c r="O701" s="356"/>
      <c r="P701" s="356"/>
      <c r="Q701" s="356"/>
      <c r="R701" s="356"/>
      <c r="S701" s="356"/>
      <c r="T701" s="356"/>
      <c r="U701" s="356"/>
      <c r="V701" s="356"/>
      <c r="W701" s="356"/>
      <c r="X701" s="356"/>
      <c r="Y701" s="368"/>
      <c r="Z701" s="356"/>
      <c r="AA701" s="356"/>
      <c r="AB701" s="356"/>
      <c r="AC701" s="356"/>
      <c r="AF701" s="670"/>
      <c r="AG701" s="670"/>
      <c r="AH701" s="670"/>
      <c r="AI701" s="670"/>
    </row>
    <row r="702" spans="1:35" hidden="1" x14ac:dyDescent="0.2">
      <c r="A702" s="174"/>
      <c r="B702" s="164"/>
      <c r="C702" s="164"/>
      <c r="D702" s="164"/>
      <c r="E702" s="208"/>
      <c r="F702" s="348"/>
      <c r="G702" s="256"/>
      <c r="H702" s="162"/>
      <c r="I702" s="160"/>
      <c r="J702" s="262"/>
      <c r="K702" s="368">
        <f>'[1]2022'!E228</f>
        <v>0</v>
      </c>
      <c r="L702" s="356"/>
      <c r="M702" s="356" t="e">
        <f t="shared" si="128"/>
        <v>#DIV/0!</v>
      </c>
      <c r="N702" s="356"/>
      <c r="O702" s="356"/>
      <c r="P702" s="356"/>
      <c r="Q702" s="356"/>
      <c r="R702" s="356"/>
      <c r="S702" s="356"/>
      <c r="T702" s="356"/>
      <c r="U702" s="356"/>
      <c r="V702" s="356"/>
      <c r="W702" s="356"/>
      <c r="X702" s="356"/>
      <c r="Y702" s="368"/>
      <c r="Z702" s="356"/>
      <c r="AA702" s="356"/>
      <c r="AB702" s="356"/>
      <c r="AC702" s="356"/>
      <c r="AF702" s="670"/>
      <c r="AG702" s="670"/>
      <c r="AH702" s="670"/>
      <c r="AI702" s="670"/>
    </row>
    <row r="703" spans="1:35" hidden="1" x14ac:dyDescent="0.2">
      <c r="A703" s="174"/>
      <c r="B703" s="164"/>
      <c r="C703" s="164"/>
      <c r="D703" s="164"/>
      <c r="E703" s="208"/>
      <c r="F703" s="348"/>
      <c r="G703" s="256"/>
      <c r="H703" s="162"/>
      <c r="I703" s="160"/>
      <c r="J703" s="262"/>
      <c r="K703" s="368">
        <f>'[1]2022'!E229</f>
        <v>0</v>
      </c>
      <c r="L703" s="356"/>
      <c r="M703" s="356" t="e">
        <f t="shared" si="128"/>
        <v>#DIV/0!</v>
      </c>
      <c r="N703" s="356"/>
      <c r="O703" s="356"/>
      <c r="P703" s="356"/>
      <c r="Q703" s="356"/>
      <c r="R703" s="356"/>
      <c r="S703" s="356"/>
      <c r="T703" s="356"/>
      <c r="U703" s="356"/>
      <c r="V703" s="356"/>
      <c r="W703" s="356"/>
      <c r="X703" s="356"/>
      <c r="Y703" s="368"/>
      <c r="Z703" s="356"/>
      <c r="AA703" s="356"/>
      <c r="AB703" s="356"/>
      <c r="AC703" s="356"/>
      <c r="AF703" s="670"/>
      <c r="AG703" s="670"/>
      <c r="AH703" s="670"/>
      <c r="AI703" s="670"/>
    </row>
    <row r="704" spans="1:35" s="234" customFormat="1" hidden="1" x14ac:dyDescent="0.2">
      <c r="A704" s="236"/>
      <c r="B704" s="237"/>
      <c r="C704" s="237"/>
      <c r="D704" s="237"/>
      <c r="E704" s="209" t="s">
        <v>744</v>
      </c>
      <c r="F704" s="348" t="s">
        <v>110</v>
      </c>
      <c r="G704" s="257" t="s">
        <v>196</v>
      </c>
      <c r="H704" s="162"/>
      <c r="I704" s="160"/>
      <c r="J704" s="262"/>
      <c r="K704" s="368" t="e">
        <f>'[1]2022'!E230</f>
        <v>#REF!</v>
      </c>
      <c r="L704" s="356"/>
      <c r="M704" s="356" t="e">
        <f t="shared" si="128"/>
        <v>#REF!</v>
      </c>
      <c r="N704" s="356"/>
      <c r="O704" s="356"/>
      <c r="P704" s="356"/>
      <c r="Q704" s="356"/>
      <c r="R704" s="663"/>
      <c r="S704" s="663"/>
      <c r="T704" s="663"/>
      <c r="U704" s="663"/>
      <c r="V704" s="663"/>
      <c r="W704" s="663"/>
      <c r="X704" s="663"/>
      <c r="Y704" s="664"/>
      <c r="Z704" s="663"/>
      <c r="AA704" s="663"/>
      <c r="AB704" s="663"/>
      <c r="AC704" s="663"/>
      <c r="AD704" s="644"/>
      <c r="AF704" s="164"/>
      <c r="AG704" s="164"/>
      <c r="AH704" s="164"/>
      <c r="AI704" s="164"/>
    </row>
    <row r="705" spans="1:35" s="234" customFormat="1" hidden="1" x14ac:dyDescent="0.2">
      <c r="A705" s="236"/>
      <c r="B705" s="237"/>
      <c r="C705" s="237"/>
      <c r="D705" s="237"/>
      <c r="E705" s="209"/>
      <c r="F705" s="348" t="s">
        <v>111</v>
      </c>
      <c r="G705" s="257"/>
      <c r="H705" s="162"/>
      <c r="I705" s="160"/>
      <c r="J705" s="262"/>
      <c r="K705" s="368" t="e">
        <f>'[1]2022'!E231</f>
        <v>#REF!</v>
      </c>
      <c r="L705" s="356"/>
      <c r="M705" s="356" t="e">
        <f t="shared" ref="M705:M723" si="153">ROUND((K705/I705),2)</f>
        <v>#REF!</v>
      </c>
      <c r="N705" s="356"/>
      <c r="O705" s="356"/>
      <c r="P705" s="356"/>
      <c r="Q705" s="356"/>
      <c r="R705" s="663"/>
      <c r="S705" s="663"/>
      <c r="T705" s="663"/>
      <c r="U705" s="663"/>
      <c r="V705" s="663"/>
      <c r="W705" s="663"/>
      <c r="X705" s="663"/>
      <c r="Y705" s="664"/>
      <c r="Z705" s="663"/>
      <c r="AA705" s="663"/>
      <c r="AB705" s="663"/>
      <c r="AC705" s="663"/>
      <c r="AD705" s="644"/>
      <c r="AF705" s="164"/>
      <c r="AG705" s="164"/>
      <c r="AH705" s="164"/>
      <c r="AI705" s="164"/>
    </row>
    <row r="706" spans="1:35" hidden="1" x14ac:dyDescent="0.2">
      <c r="A706" s="174"/>
      <c r="B706" s="164"/>
      <c r="C706" s="164"/>
      <c r="D706" s="164"/>
      <c r="E706" s="172" t="s">
        <v>723</v>
      </c>
      <c r="F706" s="351"/>
      <c r="H706" s="162"/>
      <c r="I706" s="160"/>
      <c r="J706" s="262"/>
      <c r="K706" s="368" t="e">
        <f>'[1]2022'!E232</f>
        <v>#REF!</v>
      </c>
      <c r="L706" s="356"/>
      <c r="M706" s="356" t="e">
        <f t="shared" si="153"/>
        <v>#REF!</v>
      </c>
      <c r="N706" s="356"/>
      <c r="O706" s="356"/>
      <c r="P706" s="356"/>
      <c r="Q706" s="356"/>
      <c r="R706" s="356"/>
      <c r="S706" s="356"/>
      <c r="T706" s="356"/>
      <c r="U706" s="356"/>
      <c r="V706" s="356"/>
      <c r="W706" s="356"/>
      <c r="X706" s="356"/>
      <c r="Y706" s="368"/>
      <c r="Z706" s="356"/>
      <c r="AA706" s="356"/>
      <c r="AB706" s="356"/>
      <c r="AC706" s="356"/>
      <c r="AG706" s="670"/>
      <c r="AH706" s="670"/>
      <c r="AI706" s="670"/>
    </row>
    <row r="707" spans="1:35" hidden="1" x14ac:dyDescent="0.2">
      <c r="A707" s="174"/>
      <c r="B707" s="164"/>
      <c r="C707" s="164"/>
      <c r="D707" s="164"/>
      <c r="E707" s="172" t="s">
        <v>723</v>
      </c>
      <c r="F707" s="351"/>
      <c r="H707" s="162"/>
      <c r="I707" s="160"/>
      <c r="J707" s="262"/>
      <c r="K707" s="368" t="e">
        <f>'[1]2022'!E233</f>
        <v>#REF!</v>
      </c>
      <c r="L707" s="356"/>
      <c r="M707" s="356" t="e">
        <f t="shared" si="153"/>
        <v>#REF!</v>
      </c>
      <c r="N707" s="356"/>
      <c r="O707" s="356"/>
      <c r="P707" s="356"/>
      <c r="Q707" s="356"/>
      <c r="R707" s="356"/>
      <c r="S707" s="356"/>
      <c r="T707" s="356"/>
      <c r="U707" s="356"/>
      <c r="V707" s="356"/>
      <c r="W707" s="356"/>
      <c r="X707" s="356"/>
      <c r="Y707" s="368"/>
      <c r="Z707" s="356"/>
      <c r="AA707" s="356"/>
      <c r="AB707" s="356"/>
      <c r="AC707" s="356"/>
    </row>
    <row r="708" spans="1:35" s="248" customFormat="1" ht="25.5" hidden="1" x14ac:dyDescent="0.2">
      <c r="A708" s="245"/>
      <c r="B708" s="246"/>
      <c r="C708" s="246"/>
      <c r="D708" s="246"/>
      <c r="E708" s="209" t="s">
        <v>745</v>
      </c>
      <c r="F708" s="348" t="s">
        <v>110</v>
      </c>
      <c r="G708" s="352" t="s">
        <v>746</v>
      </c>
      <c r="H708" s="162"/>
      <c r="I708" s="160"/>
      <c r="J708" s="262"/>
      <c r="K708" s="368" t="e">
        <f>'[1]2022'!E234</f>
        <v>#REF!</v>
      </c>
      <c r="L708" s="356"/>
      <c r="M708" s="356" t="e">
        <f t="shared" si="153"/>
        <v>#REF!</v>
      </c>
      <c r="N708" s="356"/>
      <c r="O708" s="356"/>
      <c r="P708" s="356"/>
      <c r="Q708" s="356"/>
      <c r="R708" s="665"/>
      <c r="S708" s="665"/>
      <c r="T708" s="665"/>
      <c r="U708" s="665"/>
      <c r="V708" s="665"/>
      <c r="W708" s="665"/>
      <c r="X708" s="665"/>
      <c r="Y708" s="666"/>
      <c r="Z708" s="665"/>
      <c r="AA708" s="665"/>
      <c r="AB708" s="665"/>
      <c r="AC708" s="665"/>
      <c r="AD708" s="646"/>
      <c r="AF708" s="164"/>
      <c r="AG708" s="671"/>
      <c r="AH708" s="671"/>
      <c r="AI708" s="671"/>
    </row>
    <row r="709" spans="1:35" s="248" customFormat="1" hidden="1" x14ac:dyDescent="0.2">
      <c r="A709" s="245"/>
      <c r="B709" s="246"/>
      <c r="C709" s="246"/>
      <c r="D709" s="246"/>
      <c r="E709" s="209"/>
      <c r="F709" s="348" t="s">
        <v>111</v>
      </c>
      <c r="G709" s="352"/>
      <c r="H709" s="162"/>
      <c r="I709" s="160"/>
      <c r="J709" s="262"/>
      <c r="K709" s="368" t="e">
        <f>'[1]2022'!E235</f>
        <v>#REF!</v>
      </c>
      <c r="L709" s="356"/>
      <c r="M709" s="356" t="e">
        <f t="shared" si="153"/>
        <v>#REF!</v>
      </c>
      <c r="N709" s="356"/>
      <c r="O709" s="356"/>
      <c r="P709" s="356"/>
      <c r="Q709" s="356"/>
      <c r="R709" s="665"/>
      <c r="S709" s="665"/>
      <c r="T709" s="665"/>
      <c r="U709" s="665"/>
      <c r="V709" s="665"/>
      <c r="W709" s="665"/>
      <c r="X709" s="665"/>
      <c r="Y709" s="666"/>
      <c r="Z709" s="665"/>
      <c r="AA709" s="665"/>
      <c r="AB709" s="665"/>
      <c r="AC709" s="665"/>
      <c r="AD709" s="646"/>
      <c r="AF709" s="246"/>
      <c r="AG709" s="246"/>
      <c r="AH709" s="246"/>
      <c r="AI709" s="246"/>
    </row>
    <row r="710" spans="1:35" hidden="1" x14ac:dyDescent="0.2">
      <c r="A710" s="174"/>
      <c r="B710" s="164"/>
      <c r="C710" s="164"/>
      <c r="D710" s="164"/>
      <c r="E710" s="172" t="s">
        <v>723</v>
      </c>
      <c r="F710" s="351"/>
      <c r="H710" s="162"/>
      <c r="I710" s="160"/>
      <c r="J710" s="262"/>
      <c r="K710" s="368" t="e">
        <f>'[1]2022'!E236</f>
        <v>#REF!</v>
      </c>
      <c r="L710" s="356"/>
      <c r="M710" s="356" t="e">
        <f t="shared" si="153"/>
        <v>#REF!</v>
      </c>
      <c r="N710" s="356"/>
      <c r="O710" s="356"/>
      <c r="P710" s="356"/>
      <c r="Q710" s="356"/>
      <c r="R710" s="356"/>
      <c r="S710" s="356"/>
      <c r="T710" s="356"/>
      <c r="U710" s="356"/>
      <c r="V710" s="356"/>
      <c r="W710" s="356"/>
      <c r="X710" s="356"/>
      <c r="Y710" s="368"/>
      <c r="Z710" s="356"/>
      <c r="AA710" s="356"/>
      <c r="AB710" s="356"/>
      <c r="AC710" s="356"/>
    </row>
    <row r="711" spans="1:35" hidden="1" x14ac:dyDescent="0.2">
      <c r="A711" s="174"/>
      <c r="B711" s="164"/>
      <c r="C711" s="164"/>
      <c r="D711" s="164"/>
      <c r="E711" s="172" t="s">
        <v>723</v>
      </c>
      <c r="F711" s="351"/>
      <c r="H711" s="162"/>
      <c r="I711" s="160"/>
      <c r="J711" s="262"/>
      <c r="K711" s="368" t="e">
        <f>'[1]2022'!E237</f>
        <v>#REF!</v>
      </c>
      <c r="L711" s="356"/>
      <c r="M711" s="356" t="e">
        <f t="shared" si="153"/>
        <v>#REF!</v>
      </c>
      <c r="N711" s="356"/>
      <c r="O711" s="356"/>
      <c r="P711" s="356"/>
      <c r="Q711" s="356"/>
      <c r="R711" s="356"/>
      <c r="S711" s="356"/>
      <c r="T711" s="356"/>
      <c r="U711" s="356"/>
      <c r="V711" s="356"/>
      <c r="W711" s="356"/>
      <c r="X711" s="356"/>
      <c r="Y711" s="368"/>
      <c r="Z711" s="356"/>
      <c r="AA711" s="356"/>
      <c r="AB711" s="356"/>
      <c r="AC711" s="356"/>
    </row>
    <row r="712" spans="1:35" hidden="1" x14ac:dyDescent="0.2">
      <c r="A712" s="174"/>
      <c r="B712" s="164"/>
      <c r="C712" s="164"/>
      <c r="D712" s="164"/>
      <c r="E712" s="208" t="s">
        <v>747</v>
      </c>
      <c r="F712" s="348" t="s">
        <v>110</v>
      </c>
      <c r="G712" s="353">
        <v>72</v>
      </c>
      <c r="H712" s="162"/>
      <c r="I712" s="160"/>
      <c r="J712" s="262"/>
      <c r="K712" s="368" t="e">
        <f>'[1]2022'!E238</f>
        <v>#REF!</v>
      </c>
      <c r="L712" s="356"/>
      <c r="M712" s="356" t="e">
        <f t="shared" si="153"/>
        <v>#REF!</v>
      </c>
      <c r="N712" s="356"/>
      <c r="O712" s="356"/>
      <c r="P712" s="356"/>
      <c r="Q712" s="356"/>
      <c r="R712" s="356"/>
      <c r="S712" s="356"/>
      <c r="T712" s="356"/>
      <c r="U712" s="356"/>
      <c r="V712" s="356"/>
      <c r="W712" s="356"/>
      <c r="X712" s="356"/>
      <c r="Y712" s="368"/>
      <c r="Z712" s="356"/>
      <c r="AA712" s="356"/>
      <c r="AB712" s="356"/>
      <c r="AC712" s="356"/>
    </row>
    <row r="713" spans="1:35" hidden="1" x14ac:dyDescent="0.2">
      <c r="A713" s="174"/>
      <c r="B713" s="164"/>
      <c r="C713" s="164"/>
      <c r="D713" s="164"/>
      <c r="E713" s="208"/>
      <c r="F713" s="348" t="s">
        <v>111</v>
      </c>
      <c r="G713" s="353"/>
      <c r="H713" s="162"/>
      <c r="I713" s="160"/>
      <c r="J713" s="262"/>
      <c r="K713" s="368" t="e">
        <f>'[1]2022'!E239</f>
        <v>#REF!</v>
      </c>
      <c r="L713" s="356"/>
      <c r="M713" s="356" t="e">
        <f t="shared" si="153"/>
        <v>#REF!</v>
      </c>
      <c r="N713" s="356"/>
      <c r="O713" s="356"/>
      <c r="P713" s="356"/>
      <c r="Q713" s="356"/>
      <c r="R713" s="356"/>
      <c r="S713" s="356"/>
      <c r="T713" s="356"/>
      <c r="U713" s="356"/>
      <c r="V713" s="356"/>
      <c r="W713" s="356"/>
      <c r="X713" s="356"/>
      <c r="Y713" s="368"/>
      <c r="Z713" s="356"/>
      <c r="AA713" s="356"/>
      <c r="AB713" s="356"/>
      <c r="AC713" s="356"/>
    </row>
    <row r="714" spans="1:35" s="225" customFormat="1" ht="15" hidden="1" x14ac:dyDescent="0.25">
      <c r="A714" s="176"/>
      <c r="B714" s="163"/>
      <c r="C714" s="163"/>
      <c r="D714" s="163"/>
      <c r="E714" s="258" t="s">
        <v>748</v>
      </c>
      <c r="F714" s="348" t="s">
        <v>110</v>
      </c>
      <c r="G714" s="259" t="s">
        <v>749</v>
      </c>
      <c r="H714" s="162"/>
      <c r="I714" s="160"/>
      <c r="J714" s="262"/>
      <c r="K714" s="368" t="e">
        <f>'[1]2022'!E240</f>
        <v>#REF!</v>
      </c>
      <c r="L714" s="356"/>
      <c r="M714" s="356" t="e">
        <f t="shared" si="153"/>
        <v>#REF!</v>
      </c>
      <c r="N714" s="356"/>
      <c r="O714" s="356"/>
      <c r="P714" s="356"/>
      <c r="Q714" s="356"/>
      <c r="R714" s="366"/>
      <c r="S714" s="366"/>
      <c r="T714" s="366"/>
      <c r="U714" s="366"/>
      <c r="V714" s="366"/>
      <c r="W714" s="366"/>
      <c r="X714" s="366"/>
      <c r="Y714" s="376"/>
      <c r="Z714" s="366"/>
      <c r="AA714" s="366"/>
      <c r="AB714" s="366"/>
      <c r="AC714" s="366"/>
      <c r="AD714" s="633"/>
      <c r="AF714" s="163"/>
      <c r="AG714" s="163"/>
      <c r="AH714" s="163"/>
      <c r="AI714" s="163"/>
    </row>
    <row r="715" spans="1:35" s="225" customFormat="1" ht="15" hidden="1" x14ac:dyDescent="0.25">
      <c r="A715" s="176"/>
      <c r="B715" s="163"/>
      <c r="C715" s="163"/>
      <c r="D715" s="163"/>
      <c r="E715" s="258"/>
      <c r="F715" s="348" t="s">
        <v>111</v>
      </c>
      <c r="G715" s="259"/>
      <c r="H715" s="162"/>
      <c r="I715" s="160"/>
      <c r="J715" s="262"/>
      <c r="K715" s="368" t="e">
        <f>'[1]2022'!E241</f>
        <v>#REF!</v>
      </c>
      <c r="L715" s="356"/>
      <c r="M715" s="356" t="e">
        <f t="shared" si="153"/>
        <v>#REF!</v>
      </c>
      <c r="N715" s="356"/>
      <c r="O715" s="356"/>
      <c r="P715" s="356"/>
      <c r="Q715" s="356"/>
      <c r="R715" s="366"/>
      <c r="S715" s="366"/>
      <c r="T715" s="366"/>
      <c r="U715" s="366"/>
      <c r="V715" s="366"/>
      <c r="W715" s="366"/>
      <c r="X715" s="366"/>
      <c r="Y715" s="376"/>
      <c r="Z715" s="366"/>
      <c r="AA715" s="366"/>
      <c r="AB715" s="366"/>
      <c r="AC715" s="366"/>
      <c r="AD715" s="633"/>
      <c r="AF715" s="163"/>
      <c r="AG715" s="163"/>
      <c r="AH715" s="163"/>
      <c r="AI715" s="163"/>
    </row>
    <row r="716" spans="1:35" s="225" customFormat="1" ht="15" hidden="1" x14ac:dyDescent="0.25">
      <c r="A716" s="176"/>
      <c r="B716" s="163"/>
      <c r="C716" s="163"/>
      <c r="D716" s="163"/>
      <c r="E716" s="172" t="s">
        <v>750</v>
      </c>
      <c r="F716" s="348" t="s">
        <v>110</v>
      </c>
      <c r="G716" s="259" t="s">
        <v>751</v>
      </c>
      <c r="H716" s="162"/>
      <c r="I716" s="160"/>
      <c r="J716" s="262"/>
      <c r="K716" s="368" t="e">
        <f>'[1]2022'!E242</f>
        <v>#REF!</v>
      </c>
      <c r="L716" s="356"/>
      <c r="M716" s="356" t="e">
        <f t="shared" si="153"/>
        <v>#REF!</v>
      </c>
      <c r="N716" s="356"/>
      <c r="O716" s="356"/>
      <c r="P716" s="356"/>
      <c r="Q716" s="356"/>
      <c r="R716" s="366"/>
      <c r="S716" s="366"/>
      <c r="T716" s="366"/>
      <c r="U716" s="366"/>
      <c r="V716" s="366"/>
      <c r="W716" s="366"/>
      <c r="X716" s="366"/>
      <c r="Y716" s="376"/>
      <c r="Z716" s="366"/>
      <c r="AA716" s="366"/>
      <c r="AB716" s="366"/>
      <c r="AC716" s="366"/>
      <c r="AD716" s="633"/>
      <c r="AF716" s="163"/>
      <c r="AG716" s="163"/>
      <c r="AH716" s="163"/>
      <c r="AI716" s="163"/>
    </row>
    <row r="717" spans="1:35" s="225" customFormat="1" ht="15" hidden="1" x14ac:dyDescent="0.25">
      <c r="A717" s="176"/>
      <c r="B717" s="163"/>
      <c r="C717" s="163"/>
      <c r="D717" s="163"/>
      <c r="E717" s="258"/>
      <c r="F717" s="348" t="s">
        <v>111</v>
      </c>
      <c r="G717" s="259"/>
      <c r="H717" s="162"/>
      <c r="I717" s="160"/>
      <c r="J717" s="262"/>
      <c r="K717" s="368" t="e">
        <f>'[1]2022'!E243</f>
        <v>#REF!</v>
      </c>
      <c r="L717" s="356"/>
      <c r="M717" s="356" t="e">
        <f t="shared" si="153"/>
        <v>#REF!</v>
      </c>
      <c r="N717" s="356"/>
      <c r="O717" s="356"/>
      <c r="P717" s="356"/>
      <c r="Q717" s="356"/>
      <c r="R717" s="366"/>
      <c r="S717" s="366"/>
      <c r="T717" s="366"/>
      <c r="U717" s="366"/>
      <c r="V717" s="366"/>
      <c r="W717" s="366"/>
      <c r="X717" s="366"/>
      <c r="Y717" s="376"/>
      <c r="Z717" s="366"/>
      <c r="AA717" s="366"/>
      <c r="AB717" s="366"/>
      <c r="AC717" s="366"/>
      <c r="AD717" s="633"/>
      <c r="AF717" s="163"/>
      <c r="AG717" s="163"/>
      <c r="AH717" s="163"/>
      <c r="AI717" s="163"/>
    </row>
    <row r="718" spans="1:35" hidden="1" x14ac:dyDescent="0.2">
      <c r="A718" s="174"/>
      <c r="B718" s="164"/>
      <c r="C718" s="164"/>
      <c r="D718" s="164"/>
      <c r="E718" s="172" t="s">
        <v>723</v>
      </c>
      <c r="F718" s="351"/>
      <c r="H718" s="162"/>
      <c r="I718" s="160"/>
      <c r="J718" s="262"/>
      <c r="K718" s="368" t="e">
        <f>'[1]2022'!E244</f>
        <v>#REF!</v>
      </c>
      <c r="L718" s="356"/>
      <c r="M718" s="356" t="e">
        <f t="shared" si="153"/>
        <v>#REF!</v>
      </c>
      <c r="N718" s="356"/>
      <c r="O718" s="356"/>
      <c r="P718" s="356"/>
      <c r="Q718" s="356"/>
      <c r="R718" s="356"/>
      <c r="S718" s="356"/>
      <c r="T718" s="356"/>
      <c r="U718" s="356"/>
      <c r="V718" s="356"/>
      <c r="W718" s="356"/>
      <c r="X718" s="356"/>
      <c r="Y718" s="368"/>
      <c r="Z718" s="356"/>
      <c r="AA718" s="356"/>
      <c r="AB718" s="356"/>
      <c r="AC718" s="356"/>
    </row>
    <row r="719" spans="1:35" hidden="1" x14ac:dyDescent="0.2">
      <c r="A719" s="174"/>
      <c r="B719" s="164"/>
      <c r="C719" s="164"/>
      <c r="D719" s="164"/>
      <c r="E719" s="172" t="s">
        <v>723</v>
      </c>
      <c r="F719" s="351"/>
      <c r="H719" s="162"/>
      <c r="I719" s="160"/>
      <c r="J719" s="262"/>
      <c r="K719" s="368" t="e">
        <f>'[1]2022'!E245</f>
        <v>#REF!</v>
      </c>
      <c r="L719" s="356"/>
      <c r="M719" s="356" t="e">
        <f t="shared" si="153"/>
        <v>#REF!</v>
      </c>
      <c r="N719" s="356"/>
      <c r="O719" s="356"/>
      <c r="P719" s="356"/>
      <c r="Q719" s="356"/>
      <c r="R719" s="356"/>
      <c r="S719" s="356"/>
      <c r="T719" s="356"/>
      <c r="U719" s="356"/>
      <c r="V719" s="356"/>
      <c r="W719" s="356"/>
      <c r="X719" s="356"/>
      <c r="Y719" s="368"/>
      <c r="Z719" s="356"/>
      <c r="AA719" s="356"/>
      <c r="AB719" s="356"/>
      <c r="AC719" s="356"/>
    </row>
    <row r="720" spans="1:35" hidden="1" x14ac:dyDescent="0.2">
      <c r="A720" s="174"/>
      <c r="B720" s="164"/>
      <c r="C720" s="164"/>
      <c r="D720" s="164"/>
      <c r="E720" s="258" t="s">
        <v>752</v>
      </c>
      <c r="F720" s="348" t="s">
        <v>110</v>
      </c>
      <c r="G720" s="353">
        <v>81</v>
      </c>
      <c r="H720" s="162"/>
      <c r="I720" s="160"/>
      <c r="J720" s="262"/>
      <c r="K720" s="368" t="e">
        <f>'[1]2022'!E246</f>
        <v>#REF!</v>
      </c>
      <c r="L720" s="356"/>
      <c r="M720" s="356" t="e">
        <f t="shared" si="153"/>
        <v>#REF!</v>
      </c>
      <c r="N720" s="356"/>
      <c r="O720" s="356"/>
      <c r="P720" s="356"/>
      <c r="Q720" s="356"/>
      <c r="R720" s="356"/>
      <c r="S720" s="356"/>
      <c r="T720" s="356"/>
      <c r="U720" s="356"/>
      <c r="V720" s="356"/>
      <c r="W720" s="356"/>
      <c r="X720" s="356"/>
      <c r="Y720" s="368"/>
      <c r="Z720" s="356"/>
      <c r="AA720" s="356"/>
      <c r="AB720" s="356"/>
      <c r="AC720" s="356"/>
    </row>
    <row r="721" spans="1:35" hidden="1" x14ac:dyDescent="0.2">
      <c r="A721" s="174"/>
      <c r="B721" s="164"/>
      <c r="C721" s="164"/>
      <c r="D721" s="164"/>
      <c r="E721" s="258"/>
      <c r="F721" s="348" t="s">
        <v>111</v>
      </c>
      <c r="G721" s="353"/>
      <c r="H721" s="162"/>
      <c r="I721" s="160"/>
      <c r="J721" s="262"/>
      <c r="K721" s="368" t="e">
        <f>'[1]2022'!E247</f>
        <v>#REF!</v>
      </c>
      <c r="L721" s="356"/>
      <c r="M721" s="356" t="e">
        <f t="shared" si="153"/>
        <v>#REF!</v>
      </c>
      <c r="N721" s="356"/>
      <c r="O721" s="356"/>
      <c r="P721" s="356"/>
      <c r="Q721" s="356"/>
      <c r="R721" s="356"/>
      <c r="S721" s="356"/>
      <c r="T721" s="356"/>
      <c r="U721" s="356"/>
      <c r="V721" s="356"/>
      <c r="W721" s="356"/>
      <c r="X721" s="356"/>
      <c r="Y721" s="368"/>
      <c r="Z721" s="356"/>
      <c r="AA721" s="356"/>
      <c r="AB721" s="356"/>
      <c r="AC721" s="356"/>
      <c r="AF721" s="154"/>
      <c r="AG721" s="154"/>
      <c r="AH721" s="154"/>
      <c r="AI721" s="154"/>
    </row>
    <row r="722" spans="1:35" hidden="1" x14ac:dyDescent="0.2">
      <c r="A722" s="174"/>
      <c r="B722" s="164"/>
      <c r="C722" s="164"/>
      <c r="D722" s="164"/>
      <c r="E722" s="172" t="s">
        <v>723</v>
      </c>
      <c r="F722" s="351"/>
      <c r="H722" s="162"/>
      <c r="I722" s="160"/>
      <c r="J722" s="262"/>
      <c r="K722" s="368" t="e">
        <f>'[1]2022'!E248</f>
        <v>#REF!</v>
      </c>
      <c r="L722" s="356"/>
      <c r="M722" s="356" t="e">
        <f t="shared" si="153"/>
        <v>#REF!</v>
      </c>
      <c r="N722" s="356"/>
      <c r="O722" s="356"/>
      <c r="P722" s="356"/>
      <c r="Q722" s="356"/>
      <c r="R722" s="356"/>
      <c r="S722" s="356"/>
      <c r="T722" s="356"/>
      <c r="U722" s="356"/>
      <c r="V722" s="356"/>
      <c r="W722" s="356"/>
      <c r="X722" s="356"/>
      <c r="Y722" s="368"/>
      <c r="Z722" s="356"/>
      <c r="AA722" s="356"/>
      <c r="AB722" s="356"/>
      <c r="AC722" s="356"/>
      <c r="AF722" s="154"/>
      <c r="AG722" s="154"/>
      <c r="AH722" s="154"/>
      <c r="AI722" s="154"/>
    </row>
    <row r="723" spans="1:35" hidden="1" x14ac:dyDescent="0.2">
      <c r="A723" s="174"/>
      <c r="B723" s="164"/>
      <c r="C723" s="164"/>
      <c r="D723" s="164"/>
      <c r="E723" s="172" t="s">
        <v>723</v>
      </c>
      <c r="F723" s="351"/>
      <c r="H723" s="162"/>
      <c r="I723" s="160"/>
      <c r="J723" s="262"/>
      <c r="K723" s="368" t="e">
        <f>'[1]2022'!E249</f>
        <v>#REF!</v>
      </c>
      <c r="L723" s="356"/>
      <c r="M723" s="356" t="e">
        <f t="shared" si="153"/>
        <v>#REF!</v>
      </c>
      <c r="N723" s="356"/>
      <c r="O723" s="356"/>
      <c r="P723" s="356"/>
      <c r="Q723" s="356"/>
      <c r="R723" s="356"/>
      <c r="S723" s="356"/>
      <c r="T723" s="356"/>
      <c r="U723" s="356"/>
      <c r="V723" s="356"/>
      <c r="W723" s="356"/>
      <c r="X723" s="356"/>
      <c r="Y723" s="368"/>
      <c r="Z723" s="356"/>
      <c r="AA723" s="356"/>
      <c r="AB723" s="356"/>
      <c r="AC723" s="356"/>
      <c r="AF723" s="154"/>
      <c r="AG723" s="154"/>
      <c r="AH723" s="154"/>
      <c r="AI723" s="154"/>
    </row>
    <row r="724" spans="1:35" ht="38.25" x14ac:dyDescent="0.2">
      <c r="A724" s="202"/>
      <c r="B724" s="203"/>
      <c r="C724" s="203"/>
      <c r="D724" s="203"/>
      <c r="E724" s="260" t="s">
        <v>753</v>
      </c>
      <c r="F724" s="189" t="s">
        <v>110</v>
      </c>
      <c r="G724" s="354">
        <v>85</v>
      </c>
      <c r="H724" s="186"/>
      <c r="I724" s="186"/>
      <c r="J724" s="261"/>
      <c r="K724" s="368"/>
      <c r="L724" s="356"/>
      <c r="M724" s="356"/>
      <c r="N724" s="356"/>
      <c r="O724" s="356"/>
      <c r="P724" s="356"/>
      <c r="Q724" s="356"/>
      <c r="R724" s="356"/>
      <c r="S724" s="356"/>
      <c r="T724" s="356"/>
      <c r="U724" s="356"/>
      <c r="V724" s="356"/>
      <c r="W724" s="356"/>
      <c r="X724" s="356"/>
      <c r="Y724" s="368"/>
      <c r="Z724" s="356"/>
      <c r="AA724" s="356"/>
      <c r="AB724" s="356"/>
      <c r="AC724" s="356"/>
      <c r="AF724" s="154"/>
      <c r="AG724" s="154"/>
      <c r="AH724" s="154"/>
      <c r="AI724" s="154"/>
    </row>
    <row r="725" spans="1:35" ht="13.5" customHeight="1" x14ac:dyDescent="0.2">
      <c r="A725" s="205"/>
      <c r="B725" s="158"/>
      <c r="C725" s="158"/>
      <c r="D725" s="158"/>
      <c r="E725" s="196"/>
      <c r="F725" s="189" t="s">
        <v>111</v>
      </c>
      <c r="G725" s="191"/>
      <c r="H725" s="186"/>
      <c r="I725" s="186"/>
      <c r="J725" s="261"/>
      <c r="K725" s="368"/>
      <c r="L725" s="356"/>
      <c r="M725" s="356"/>
      <c r="N725" s="356"/>
      <c r="O725" s="356"/>
      <c r="P725" s="356"/>
      <c r="Q725" s="356"/>
      <c r="R725" s="356"/>
      <c r="S725" s="356"/>
      <c r="T725" s="356"/>
      <c r="U725" s="356"/>
      <c r="V725" s="356"/>
      <c r="W725" s="356"/>
      <c r="X725" s="356"/>
      <c r="Y725" s="368"/>
      <c r="Z725" s="356"/>
      <c r="AA725" s="356"/>
      <c r="AB725" s="356"/>
      <c r="AC725" s="356"/>
      <c r="AF725" s="154"/>
      <c r="AG725" s="154"/>
      <c r="AH725" s="154"/>
      <c r="AI725" s="154"/>
    </row>
    <row r="726" spans="1:35" ht="13.5" customHeight="1" x14ac:dyDescent="0.2">
      <c r="A726" s="164"/>
      <c r="B726" s="164"/>
      <c r="C726" s="164"/>
      <c r="D726" s="164"/>
      <c r="E726" s="164"/>
      <c r="F726" s="171"/>
      <c r="G726" s="343"/>
      <c r="H726" s="164"/>
      <c r="I726" s="164"/>
      <c r="J726" s="678"/>
      <c r="K726" s="679"/>
      <c r="L726" s="164"/>
      <c r="M726" s="164"/>
      <c r="N726" s="164"/>
      <c r="O726" s="164"/>
      <c r="P726" s="164"/>
      <c r="Q726" s="164"/>
      <c r="AF726" s="154"/>
      <c r="AG726" s="154"/>
      <c r="AH726" s="154"/>
      <c r="AI726" s="154"/>
    </row>
    <row r="727" spans="1:35" ht="13.5" customHeight="1" x14ac:dyDescent="0.2">
      <c r="A727" s="164"/>
      <c r="B727" s="164"/>
      <c r="C727" s="164"/>
      <c r="D727" s="164"/>
      <c r="E727" s="164"/>
      <c r="F727" s="171"/>
      <c r="G727" s="343"/>
      <c r="H727" s="164"/>
      <c r="I727" s="164"/>
      <c r="J727" s="678"/>
      <c r="K727" s="679"/>
      <c r="L727" s="164"/>
      <c r="M727" s="164"/>
      <c r="N727" s="164"/>
      <c r="O727" s="164"/>
      <c r="P727" s="164"/>
      <c r="Q727" s="164"/>
      <c r="Z727" s="154" t="s">
        <v>358</v>
      </c>
      <c r="AF727" s="154"/>
      <c r="AG727" s="154"/>
      <c r="AH727" s="154"/>
      <c r="AI727" s="154"/>
    </row>
    <row r="728" spans="1:35" ht="13.5" customHeight="1" x14ac:dyDescent="0.3">
      <c r="A728" s="164"/>
      <c r="B728" s="164"/>
      <c r="C728" s="164"/>
      <c r="D728" s="164"/>
      <c r="E728" s="680" t="s">
        <v>357</v>
      </c>
      <c r="F728" s="681"/>
      <c r="L728" s="164"/>
      <c r="M728" s="682" t="s">
        <v>893</v>
      </c>
      <c r="N728" s="164"/>
      <c r="O728" s="164"/>
      <c r="P728" s="164"/>
      <c r="Q728" s="164"/>
      <c r="R728" s="683"/>
      <c r="S728" s="684"/>
      <c r="U728" s="678"/>
      <c r="V728" s="679"/>
      <c r="Z728" s="154" t="s">
        <v>784</v>
      </c>
      <c r="AF728" s="154"/>
      <c r="AG728" s="154"/>
      <c r="AH728" s="154"/>
      <c r="AI728" s="154"/>
    </row>
    <row r="729" spans="1:35" ht="13.5" customHeight="1" x14ac:dyDescent="0.2">
      <c r="A729" s="164"/>
      <c r="B729" s="164"/>
      <c r="C729" s="164"/>
      <c r="D729" s="164"/>
      <c r="E729" s="172" t="s">
        <v>894</v>
      </c>
      <c r="F729" s="171"/>
      <c r="G729" s="343"/>
      <c r="H729" s="164"/>
      <c r="I729" s="164"/>
      <c r="J729" s="678"/>
      <c r="K729" s="679"/>
      <c r="L729" s="164"/>
      <c r="M729" s="164"/>
      <c r="N729" s="164"/>
      <c r="O729" s="164"/>
      <c r="P729" s="164"/>
      <c r="Q729" s="164"/>
      <c r="Z729" s="154" t="s">
        <v>895</v>
      </c>
      <c r="AF729" s="154"/>
      <c r="AG729" s="154"/>
      <c r="AH729" s="154"/>
      <c r="AI729" s="154"/>
    </row>
    <row r="730" spans="1:35" ht="13.5" customHeight="1" x14ac:dyDescent="0.2">
      <c r="A730" s="164"/>
      <c r="B730" s="164"/>
      <c r="C730" s="164"/>
      <c r="D730" s="164"/>
      <c r="E730" s="164"/>
      <c r="F730" s="171"/>
      <c r="G730" s="343"/>
      <c r="H730" s="164"/>
      <c r="I730" s="164"/>
      <c r="J730" s="678"/>
      <c r="K730" s="679"/>
      <c r="L730" s="164"/>
      <c r="M730" s="164"/>
      <c r="N730" s="164"/>
      <c r="O730" s="164"/>
      <c r="P730" s="164"/>
      <c r="Q730" s="164"/>
      <c r="AF730" s="154"/>
      <c r="AG730" s="154"/>
      <c r="AH730" s="154"/>
      <c r="AI730" s="154"/>
    </row>
    <row r="731" spans="1:35" ht="13.5" customHeight="1" x14ac:dyDescent="0.2">
      <c r="A731" s="164"/>
      <c r="B731" s="164"/>
      <c r="C731" s="164"/>
      <c r="D731" s="164"/>
      <c r="E731" s="164"/>
      <c r="F731" s="171"/>
      <c r="G731" s="343"/>
      <c r="H731" s="164"/>
      <c r="I731" s="164"/>
      <c r="J731" s="678"/>
      <c r="K731" s="679"/>
      <c r="L731" s="164"/>
      <c r="M731" s="164"/>
      <c r="N731" s="164"/>
      <c r="O731" s="164"/>
      <c r="P731" s="164"/>
      <c r="Q731" s="164"/>
      <c r="AF731" s="154"/>
      <c r="AG731" s="154"/>
      <c r="AH731" s="154"/>
      <c r="AI731" s="154"/>
    </row>
    <row r="732" spans="1:35" ht="13.5" customHeight="1" x14ac:dyDescent="0.2">
      <c r="A732" s="164"/>
      <c r="B732" s="164"/>
      <c r="C732" s="164"/>
      <c r="D732" s="164"/>
      <c r="E732" s="164"/>
      <c r="F732" s="171"/>
      <c r="G732" s="343"/>
      <c r="H732" s="164"/>
      <c r="I732" s="164"/>
      <c r="J732" s="678"/>
      <c r="K732" s="679"/>
      <c r="L732" s="164"/>
      <c r="M732" s="164"/>
      <c r="N732" s="164"/>
      <c r="O732" s="164"/>
      <c r="P732" s="164"/>
      <c r="Q732" s="164"/>
      <c r="AF732" s="154"/>
      <c r="AG732" s="154"/>
      <c r="AH732" s="154"/>
      <c r="AI732" s="154"/>
    </row>
    <row r="733" spans="1:35" ht="13.5" customHeight="1" x14ac:dyDescent="0.2">
      <c r="A733" s="164"/>
      <c r="B733" s="164"/>
      <c r="C733" s="164"/>
      <c r="D733" s="164"/>
      <c r="E733" s="164"/>
      <c r="F733" s="171"/>
      <c r="G733" s="343"/>
      <c r="H733" s="164"/>
      <c r="I733" s="164"/>
      <c r="J733" s="678"/>
      <c r="K733" s="679"/>
      <c r="L733" s="164"/>
      <c r="M733" s="164"/>
      <c r="N733" s="164"/>
      <c r="O733" s="164"/>
      <c r="P733" s="164"/>
      <c r="Q733" s="164"/>
      <c r="Y733" s="154"/>
      <c r="AD733" s="154"/>
      <c r="AF733" s="154"/>
      <c r="AG733" s="154"/>
      <c r="AH733" s="154"/>
      <c r="AI733" s="154"/>
    </row>
    <row r="734" spans="1:35" ht="13.5" customHeight="1" x14ac:dyDescent="0.2">
      <c r="A734" s="164"/>
      <c r="B734" s="164"/>
      <c r="C734" s="164"/>
      <c r="D734" s="164"/>
      <c r="E734" s="164"/>
      <c r="F734" s="171"/>
      <c r="G734" s="343"/>
      <c r="H734" s="164"/>
      <c r="I734" s="164"/>
      <c r="J734" s="678"/>
      <c r="K734" s="679"/>
      <c r="L734" s="164"/>
      <c r="M734" s="164"/>
      <c r="N734" s="164"/>
      <c r="O734" s="164"/>
      <c r="P734" s="164"/>
      <c r="Q734" s="164"/>
      <c r="Y734" s="154"/>
      <c r="AD734" s="154"/>
      <c r="AF734" s="154"/>
      <c r="AG734" s="154"/>
      <c r="AH734" s="154"/>
      <c r="AI734" s="154"/>
    </row>
    <row r="735" spans="1:35" ht="13.5" customHeight="1" x14ac:dyDescent="0.2">
      <c r="A735" s="164"/>
      <c r="B735" s="164"/>
      <c r="C735" s="164"/>
      <c r="D735" s="164"/>
      <c r="E735" s="164"/>
      <c r="F735" s="171"/>
      <c r="G735" s="343"/>
      <c r="H735" s="164"/>
      <c r="I735" s="164"/>
      <c r="J735" s="678"/>
      <c r="K735" s="679"/>
      <c r="L735" s="164"/>
      <c r="M735" s="164"/>
      <c r="N735" s="164"/>
      <c r="O735" s="164"/>
      <c r="P735" s="164"/>
      <c r="Q735" s="164"/>
      <c r="Y735" s="154"/>
      <c r="AD735" s="154"/>
      <c r="AF735" s="154"/>
      <c r="AG735" s="154"/>
      <c r="AH735" s="154"/>
      <c r="AI735" s="154"/>
    </row>
    <row r="736" spans="1:35" ht="13.5" customHeight="1" x14ac:dyDescent="0.2">
      <c r="A736" s="164"/>
      <c r="B736" s="164"/>
      <c r="C736" s="164"/>
      <c r="D736" s="164"/>
      <c r="E736" s="164"/>
      <c r="F736" s="171"/>
      <c r="G736" s="343"/>
      <c r="H736" s="164"/>
      <c r="I736" s="164"/>
      <c r="J736" s="678"/>
      <c r="K736" s="679"/>
      <c r="L736" s="164"/>
      <c r="M736" s="164"/>
      <c r="N736" s="164"/>
      <c r="O736" s="164"/>
      <c r="P736" s="164"/>
      <c r="Q736" s="164"/>
      <c r="Y736" s="154"/>
      <c r="AD736" s="154"/>
      <c r="AF736" s="154"/>
      <c r="AG736" s="154"/>
      <c r="AH736" s="154"/>
      <c r="AI736" s="154"/>
    </row>
    <row r="737" spans="1:35" ht="13.5" customHeight="1" x14ac:dyDescent="0.2">
      <c r="A737" s="164"/>
      <c r="B737" s="164"/>
      <c r="C737" s="164"/>
      <c r="D737" s="164"/>
      <c r="E737" s="164"/>
      <c r="F737" s="171"/>
      <c r="G737" s="343"/>
      <c r="H737" s="164"/>
      <c r="I737" s="164"/>
      <c r="J737" s="678"/>
      <c r="K737" s="679"/>
      <c r="L737" s="164"/>
      <c r="M737" s="164"/>
      <c r="N737" s="164"/>
      <c r="O737" s="164"/>
      <c r="P737" s="164"/>
      <c r="Q737" s="164"/>
      <c r="Y737" s="154"/>
      <c r="AD737" s="154"/>
      <c r="AF737" s="154"/>
      <c r="AG737" s="154"/>
      <c r="AH737" s="154"/>
      <c r="AI737" s="154"/>
    </row>
    <row r="738" spans="1:35" ht="13.5" customHeight="1" x14ac:dyDescent="0.2">
      <c r="A738" s="164"/>
      <c r="B738" s="164"/>
      <c r="C738" s="164"/>
      <c r="D738" s="164"/>
      <c r="E738" s="164"/>
      <c r="F738" s="171"/>
      <c r="G738" s="343"/>
      <c r="H738" s="164"/>
      <c r="I738" s="164"/>
      <c r="J738" s="678"/>
      <c r="K738" s="679"/>
      <c r="L738" s="164"/>
      <c r="M738" s="164"/>
      <c r="N738" s="164"/>
      <c r="O738" s="164"/>
      <c r="P738" s="164"/>
      <c r="Q738" s="164"/>
      <c r="Y738" s="154"/>
      <c r="AD738" s="154"/>
      <c r="AF738" s="154"/>
      <c r="AG738" s="154"/>
      <c r="AH738" s="154"/>
      <c r="AI738" s="154"/>
    </row>
    <row r="739" spans="1:35" ht="13.5" customHeight="1" x14ac:dyDescent="0.2">
      <c r="A739" s="164"/>
      <c r="B739" s="164"/>
      <c r="C739" s="164"/>
      <c r="D739" s="164"/>
      <c r="E739" s="164"/>
      <c r="F739" s="171"/>
      <c r="G739" s="343"/>
      <c r="H739" s="164"/>
      <c r="I739" s="164"/>
      <c r="J739" s="678"/>
      <c r="K739" s="679"/>
      <c r="L739" s="164"/>
      <c r="M739" s="164"/>
      <c r="N739" s="164"/>
      <c r="O739" s="164"/>
      <c r="P739" s="164"/>
      <c r="Q739" s="164"/>
      <c r="Y739" s="154"/>
      <c r="AD739" s="154"/>
      <c r="AF739" s="154"/>
      <c r="AG739" s="154"/>
      <c r="AH739" s="154"/>
      <c r="AI739" s="154"/>
    </row>
    <row r="740" spans="1:35" ht="13.5" customHeight="1" x14ac:dyDescent="0.2">
      <c r="A740" s="164"/>
      <c r="B740" s="164"/>
      <c r="C740" s="164"/>
      <c r="D740" s="164"/>
      <c r="E740" s="164"/>
      <c r="F740" s="171"/>
      <c r="G740" s="343"/>
      <c r="H740" s="164"/>
      <c r="I740" s="164"/>
      <c r="J740" s="678"/>
      <c r="K740" s="679"/>
      <c r="L740" s="164"/>
      <c r="M740" s="164"/>
      <c r="N740" s="164"/>
      <c r="O740" s="164"/>
      <c r="P740" s="164"/>
      <c r="Q740" s="164"/>
      <c r="Y740" s="154"/>
      <c r="AD740" s="154"/>
      <c r="AF740" s="154"/>
      <c r="AG740" s="154"/>
      <c r="AH740" s="154"/>
      <c r="AI740" s="154"/>
    </row>
    <row r="741" spans="1:35" ht="13.5" customHeight="1" x14ac:dyDescent="0.2">
      <c r="A741" s="164"/>
      <c r="B741" s="164"/>
      <c r="C741" s="164"/>
      <c r="D741" s="164"/>
      <c r="E741" s="164"/>
      <c r="F741" s="171"/>
      <c r="G741" s="343"/>
      <c r="H741" s="164"/>
      <c r="I741" s="164"/>
      <c r="J741" s="678"/>
      <c r="K741" s="679"/>
      <c r="L741" s="164"/>
      <c r="M741" s="164"/>
      <c r="N741" s="164"/>
      <c r="O741" s="164"/>
      <c r="P741" s="164"/>
      <c r="Q741" s="164"/>
      <c r="Y741" s="154"/>
      <c r="AD741" s="154"/>
      <c r="AF741" s="154"/>
      <c r="AG741" s="154"/>
      <c r="AH741" s="154"/>
      <c r="AI741" s="154"/>
    </row>
    <row r="742" spans="1:35" ht="13.5" customHeight="1" x14ac:dyDescent="0.2">
      <c r="A742" s="164"/>
      <c r="B742" s="164"/>
      <c r="C742" s="164"/>
      <c r="D742" s="164"/>
      <c r="E742" s="164"/>
      <c r="F742" s="171"/>
      <c r="G742" s="343"/>
      <c r="H742" s="164"/>
      <c r="I742" s="164"/>
      <c r="J742" s="678"/>
      <c r="K742" s="679"/>
      <c r="L742" s="164"/>
      <c r="M742" s="164"/>
      <c r="N742" s="164"/>
      <c r="O742" s="164"/>
      <c r="P742" s="164"/>
      <c r="Q742" s="164"/>
      <c r="Y742" s="154"/>
      <c r="AD742" s="154"/>
      <c r="AF742" s="154"/>
      <c r="AG742" s="154"/>
      <c r="AH742" s="154"/>
      <c r="AI742" s="154"/>
    </row>
    <row r="743" spans="1:35" ht="13.5" customHeight="1" x14ac:dyDescent="0.2">
      <c r="A743" s="164"/>
      <c r="B743" s="164"/>
      <c r="C743" s="164"/>
      <c r="D743" s="164"/>
      <c r="E743" s="164"/>
      <c r="F743" s="171"/>
      <c r="G743" s="343"/>
      <c r="H743" s="164"/>
      <c r="I743" s="164"/>
      <c r="J743" s="678"/>
      <c r="K743" s="679"/>
      <c r="L743" s="164"/>
      <c r="M743" s="164"/>
      <c r="N743" s="164"/>
      <c r="O743" s="164"/>
      <c r="P743" s="164"/>
      <c r="Q743" s="164"/>
      <c r="Y743" s="154"/>
      <c r="AD743" s="154"/>
      <c r="AF743" s="154"/>
      <c r="AG743" s="154"/>
      <c r="AH743" s="154"/>
      <c r="AI743" s="154"/>
    </row>
    <row r="744" spans="1:35" ht="13.5" customHeight="1" x14ac:dyDescent="0.2">
      <c r="A744" s="164"/>
      <c r="B744" s="164"/>
      <c r="C744" s="164"/>
      <c r="D744" s="164"/>
      <c r="E744" s="164"/>
      <c r="F744" s="171"/>
      <c r="G744" s="343"/>
      <c r="H744" s="164"/>
      <c r="I744" s="164"/>
      <c r="J744" s="678"/>
      <c r="K744" s="679"/>
      <c r="L744" s="164"/>
      <c r="M744" s="164"/>
      <c r="N744" s="164"/>
      <c r="O744" s="164"/>
      <c r="P744" s="164"/>
      <c r="Q744" s="164"/>
      <c r="Y744" s="154"/>
      <c r="AD744" s="154"/>
      <c r="AF744" s="154"/>
      <c r="AG744" s="154"/>
      <c r="AH744" s="154"/>
      <c r="AI744" s="154"/>
    </row>
    <row r="745" spans="1:35" ht="13.5" customHeight="1" x14ac:dyDescent="0.2">
      <c r="A745" s="164"/>
      <c r="B745" s="164"/>
      <c r="C745" s="164"/>
      <c r="D745" s="164"/>
      <c r="E745" s="164"/>
      <c r="F745" s="171"/>
      <c r="G745" s="343"/>
      <c r="H745" s="164"/>
      <c r="I745" s="164"/>
      <c r="J745" s="678"/>
      <c r="K745" s="679"/>
      <c r="L745" s="164"/>
      <c r="M745" s="164"/>
      <c r="N745" s="164"/>
      <c r="O745" s="164"/>
      <c r="P745" s="164"/>
      <c r="Q745" s="164"/>
      <c r="Y745" s="154"/>
      <c r="AD745" s="154"/>
      <c r="AF745" s="154"/>
      <c r="AG745" s="154"/>
      <c r="AH745" s="154"/>
      <c r="AI745" s="154"/>
    </row>
    <row r="746" spans="1:35" ht="13.5" customHeight="1" x14ac:dyDescent="0.2">
      <c r="A746" s="164"/>
      <c r="B746" s="164"/>
      <c r="C746" s="164"/>
      <c r="D746" s="164"/>
      <c r="E746" s="164"/>
      <c r="F746" s="171"/>
      <c r="G746" s="343"/>
      <c r="H746" s="164"/>
      <c r="I746" s="164"/>
      <c r="J746" s="678"/>
      <c r="K746" s="679"/>
      <c r="L746" s="164"/>
      <c r="M746" s="164"/>
      <c r="N746" s="164"/>
      <c r="O746" s="164"/>
      <c r="P746" s="164"/>
      <c r="Q746" s="164"/>
      <c r="Y746" s="154"/>
      <c r="AD746" s="154"/>
      <c r="AF746" s="154"/>
      <c r="AG746" s="154"/>
      <c r="AH746" s="154"/>
      <c r="AI746" s="154"/>
    </row>
    <row r="747" spans="1:35" ht="13.5" customHeight="1" x14ac:dyDescent="0.2">
      <c r="A747" s="164"/>
      <c r="B747" s="164"/>
      <c r="C747" s="164"/>
      <c r="D747" s="164"/>
      <c r="E747" s="164"/>
      <c r="F747" s="171"/>
      <c r="G747" s="343"/>
      <c r="H747" s="164"/>
      <c r="I747" s="164"/>
      <c r="J747" s="678"/>
      <c r="K747" s="679"/>
      <c r="L747" s="164"/>
      <c r="M747" s="164"/>
      <c r="N747" s="164"/>
      <c r="O747" s="164"/>
      <c r="P747" s="164"/>
      <c r="Q747" s="164"/>
      <c r="Y747" s="154"/>
      <c r="AD747" s="154"/>
      <c r="AF747" s="154"/>
      <c r="AG747" s="154"/>
      <c r="AH747" s="154"/>
      <c r="AI747" s="154"/>
    </row>
    <row r="748" spans="1:35" ht="13.5" customHeight="1" x14ac:dyDescent="0.2">
      <c r="A748" s="164"/>
      <c r="B748" s="164"/>
      <c r="C748" s="164"/>
      <c r="D748" s="164"/>
      <c r="E748" s="164"/>
      <c r="F748" s="171"/>
      <c r="G748" s="343"/>
      <c r="H748" s="164"/>
      <c r="I748" s="164"/>
      <c r="J748" s="678"/>
      <c r="K748" s="679"/>
      <c r="L748" s="164"/>
      <c r="M748" s="164"/>
      <c r="N748" s="164"/>
      <c r="O748" s="164"/>
      <c r="P748" s="164"/>
      <c r="Q748" s="164"/>
      <c r="Y748" s="154"/>
      <c r="AD748" s="154"/>
      <c r="AF748" s="154"/>
      <c r="AG748" s="154"/>
      <c r="AH748" s="154"/>
      <c r="AI748" s="154"/>
    </row>
    <row r="749" spans="1:35" ht="13.5" customHeight="1" x14ac:dyDescent="0.2">
      <c r="A749" s="164"/>
      <c r="B749" s="164"/>
      <c r="C749" s="164"/>
      <c r="D749" s="164"/>
      <c r="E749" s="164"/>
      <c r="F749" s="171"/>
      <c r="G749" s="343"/>
      <c r="H749" s="164"/>
      <c r="I749" s="164"/>
      <c r="J749" s="678"/>
      <c r="K749" s="679"/>
      <c r="L749" s="164"/>
      <c r="M749" s="164"/>
      <c r="N749" s="164"/>
      <c r="O749" s="164"/>
      <c r="P749" s="164"/>
      <c r="Q749" s="164"/>
      <c r="Y749" s="154"/>
      <c r="AD749" s="154"/>
      <c r="AF749" s="154"/>
      <c r="AG749" s="154"/>
      <c r="AH749" s="154"/>
      <c r="AI749" s="154"/>
    </row>
    <row r="750" spans="1:35" ht="13.5" customHeight="1" x14ac:dyDescent="0.2">
      <c r="A750" s="164"/>
      <c r="B750" s="164"/>
      <c r="C750" s="164"/>
      <c r="D750" s="164"/>
      <c r="E750" s="164"/>
      <c r="F750" s="171"/>
      <c r="G750" s="343"/>
      <c r="H750" s="164"/>
      <c r="I750" s="164"/>
      <c r="J750" s="678"/>
      <c r="K750" s="679"/>
      <c r="L750" s="164"/>
      <c r="M750" s="164"/>
      <c r="N750" s="164"/>
      <c r="O750" s="164"/>
      <c r="P750" s="164"/>
      <c r="Q750" s="164"/>
      <c r="Y750" s="154"/>
      <c r="AD750" s="154"/>
      <c r="AF750" s="154"/>
      <c r="AG750" s="154"/>
      <c r="AH750" s="154"/>
      <c r="AI750" s="154"/>
    </row>
    <row r="751" spans="1:35" ht="13.5" customHeight="1" x14ac:dyDescent="0.2">
      <c r="A751" s="164"/>
      <c r="B751" s="164"/>
      <c r="C751" s="164"/>
      <c r="D751" s="164"/>
      <c r="E751" s="164"/>
      <c r="F751" s="171"/>
      <c r="G751" s="343"/>
      <c r="H751" s="164"/>
      <c r="I751" s="164"/>
      <c r="J751" s="678"/>
      <c r="K751" s="679"/>
      <c r="L751" s="164"/>
      <c r="M751" s="164"/>
      <c r="N751" s="164"/>
      <c r="O751" s="164"/>
      <c r="P751" s="164"/>
      <c r="Q751" s="164"/>
      <c r="Y751" s="154"/>
      <c r="AD751" s="154"/>
      <c r="AF751" s="154"/>
      <c r="AG751" s="154"/>
      <c r="AH751" s="154"/>
      <c r="AI751" s="154"/>
    </row>
    <row r="752" spans="1:35" ht="13.5" customHeight="1" x14ac:dyDescent="0.2">
      <c r="A752" s="164"/>
      <c r="B752" s="164"/>
      <c r="C752" s="164"/>
      <c r="D752" s="164"/>
      <c r="E752" s="164"/>
      <c r="F752" s="171"/>
      <c r="G752" s="343"/>
      <c r="H752" s="164"/>
      <c r="I752" s="164"/>
      <c r="J752" s="678"/>
      <c r="K752" s="679"/>
      <c r="L752" s="164"/>
      <c r="M752" s="164"/>
      <c r="N752" s="164"/>
      <c r="O752" s="164"/>
      <c r="P752" s="164"/>
      <c r="Q752" s="164"/>
      <c r="Y752" s="154"/>
      <c r="AD752" s="154"/>
      <c r="AF752" s="154"/>
      <c r="AG752" s="154"/>
      <c r="AH752" s="154"/>
      <c r="AI752" s="154"/>
    </row>
    <row r="753" spans="1:35" ht="13.5" customHeight="1" x14ac:dyDescent="0.2">
      <c r="A753" s="164"/>
      <c r="B753" s="164"/>
      <c r="C753" s="164"/>
      <c r="D753" s="164"/>
      <c r="E753" s="164"/>
      <c r="F753" s="171"/>
      <c r="G753" s="343"/>
      <c r="H753" s="164"/>
      <c r="I753" s="164"/>
      <c r="J753" s="678"/>
      <c r="K753" s="679"/>
      <c r="L753" s="164"/>
      <c r="M753" s="164"/>
      <c r="N753" s="164"/>
      <c r="O753" s="164"/>
      <c r="P753" s="164"/>
      <c r="Q753" s="164"/>
      <c r="Y753" s="154"/>
      <c r="AD753" s="154"/>
      <c r="AF753" s="154"/>
      <c r="AG753" s="154"/>
      <c r="AH753" s="154"/>
      <c r="AI753" s="154"/>
    </row>
    <row r="754" spans="1:35" ht="13.5" customHeight="1" x14ac:dyDescent="0.2">
      <c r="A754" s="164"/>
      <c r="B754" s="164"/>
      <c r="C754" s="164"/>
      <c r="D754" s="164"/>
      <c r="E754" s="164"/>
      <c r="F754" s="171"/>
      <c r="G754" s="343"/>
      <c r="H754" s="164"/>
      <c r="I754" s="164"/>
      <c r="J754" s="678"/>
      <c r="K754" s="679"/>
      <c r="L754" s="164"/>
      <c r="M754" s="164"/>
      <c r="N754" s="164"/>
      <c r="O754" s="164"/>
      <c r="P754" s="164"/>
      <c r="Q754" s="164"/>
      <c r="Y754" s="154"/>
      <c r="AD754" s="154"/>
      <c r="AF754" s="154"/>
      <c r="AG754" s="154"/>
      <c r="AH754" s="154"/>
      <c r="AI754" s="154"/>
    </row>
    <row r="755" spans="1:35" ht="13.5" customHeight="1" x14ac:dyDescent="0.2">
      <c r="A755" s="164"/>
      <c r="B755" s="164"/>
      <c r="C755" s="164"/>
      <c r="D755" s="164"/>
      <c r="E755" s="164"/>
      <c r="F755" s="171"/>
      <c r="G755" s="343"/>
      <c r="H755" s="164"/>
      <c r="I755" s="164"/>
      <c r="J755" s="678"/>
      <c r="K755" s="679"/>
      <c r="L755" s="164"/>
      <c r="M755" s="164"/>
      <c r="N755" s="164"/>
      <c r="O755" s="164"/>
      <c r="P755" s="164"/>
      <c r="Q755" s="164"/>
      <c r="Y755" s="154"/>
      <c r="AD755" s="154"/>
      <c r="AF755" s="154"/>
      <c r="AG755" s="154"/>
      <c r="AH755" s="154"/>
      <c r="AI755" s="154"/>
    </row>
    <row r="756" spans="1:35" ht="13.5" customHeight="1" x14ac:dyDescent="0.2">
      <c r="A756" s="164"/>
      <c r="B756" s="164"/>
      <c r="C756" s="164"/>
      <c r="D756" s="164"/>
      <c r="E756" s="164"/>
      <c r="F756" s="171"/>
      <c r="G756" s="343"/>
      <c r="H756" s="164"/>
      <c r="I756" s="164"/>
      <c r="J756" s="678"/>
      <c r="K756" s="679"/>
      <c r="L756" s="164"/>
      <c r="M756" s="164"/>
      <c r="N756" s="164"/>
      <c r="O756" s="164"/>
      <c r="P756" s="164"/>
      <c r="Q756" s="164"/>
      <c r="Y756" s="154"/>
      <c r="AD756" s="154"/>
      <c r="AF756" s="154"/>
      <c r="AG756" s="154"/>
      <c r="AH756" s="154"/>
      <c r="AI756" s="154"/>
    </row>
  </sheetData>
  <mergeCells count="360">
    <mergeCell ref="E694:E695"/>
    <mergeCell ref="G694:G695"/>
    <mergeCell ref="E696:E697"/>
    <mergeCell ref="G696:G697"/>
    <mergeCell ref="E698:E699"/>
    <mergeCell ref="G698:G699"/>
    <mergeCell ref="E688:E689"/>
    <mergeCell ref="G688:G689"/>
    <mergeCell ref="E690:E691"/>
    <mergeCell ref="G690:G691"/>
    <mergeCell ref="E692:E693"/>
    <mergeCell ref="G692:G693"/>
    <mergeCell ref="E682:E683"/>
    <mergeCell ref="G682:G683"/>
    <mergeCell ref="E684:E685"/>
    <mergeCell ref="G684:G685"/>
    <mergeCell ref="E686:E687"/>
    <mergeCell ref="G686:G687"/>
    <mergeCell ref="E667:E668"/>
    <mergeCell ref="G667:G668"/>
    <mergeCell ref="E678:E679"/>
    <mergeCell ref="G678:G679"/>
    <mergeCell ref="E680:E681"/>
    <mergeCell ref="G680:G681"/>
    <mergeCell ref="E661:E662"/>
    <mergeCell ref="G661:G662"/>
    <mergeCell ref="E663:E664"/>
    <mergeCell ref="G663:G664"/>
    <mergeCell ref="E665:E666"/>
    <mergeCell ref="G665:G666"/>
    <mergeCell ref="E655:E656"/>
    <mergeCell ref="G655:G656"/>
    <mergeCell ref="E657:E658"/>
    <mergeCell ref="G657:G658"/>
    <mergeCell ref="E659:E660"/>
    <mergeCell ref="G659:G660"/>
    <mergeCell ref="E649:E650"/>
    <mergeCell ref="G649:G650"/>
    <mergeCell ref="E651:E652"/>
    <mergeCell ref="G651:G652"/>
    <mergeCell ref="E653:E654"/>
    <mergeCell ref="G653:G654"/>
    <mergeCell ref="E643:E644"/>
    <mergeCell ref="G643:G644"/>
    <mergeCell ref="E645:E646"/>
    <mergeCell ref="G645:G646"/>
    <mergeCell ref="E647:E648"/>
    <mergeCell ref="G647:G648"/>
    <mergeCell ref="E637:E638"/>
    <mergeCell ref="G637:G638"/>
    <mergeCell ref="E639:E640"/>
    <mergeCell ref="G639:G640"/>
    <mergeCell ref="E641:E642"/>
    <mergeCell ref="G641:G642"/>
    <mergeCell ref="E631:E632"/>
    <mergeCell ref="G631:G632"/>
    <mergeCell ref="E633:E634"/>
    <mergeCell ref="G633:G634"/>
    <mergeCell ref="E635:E636"/>
    <mergeCell ref="G635:G636"/>
    <mergeCell ref="E625:E626"/>
    <mergeCell ref="G625:G626"/>
    <mergeCell ref="E627:E628"/>
    <mergeCell ref="G627:G628"/>
    <mergeCell ref="E629:E630"/>
    <mergeCell ref="G629:G630"/>
    <mergeCell ref="E619:E620"/>
    <mergeCell ref="G619:G620"/>
    <mergeCell ref="E621:E622"/>
    <mergeCell ref="G621:G622"/>
    <mergeCell ref="E623:E624"/>
    <mergeCell ref="G623:G624"/>
    <mergeCell ref="E613:E614"/>
    <mergeCell ref="G613:G614"/>
    <mergeCell ref="E615:E616"/>
    <mergeCell ref="G615:G616"/>
    <mergeCell ref="E617:E618"/>
    <mergeCell ref="G617:G618"/>
    <mergeCell ref="E573:E574"/>
    <mergeCell ref="G573:G574"/>
    <mergeCell ref="E575:E576"/>
    <mergeCell ref="G575:G576"/>
    <mergeCell ref="E611:E612"/>
    <mergeCell ref="G611:G612"/>
    <mergeCell ref="E567:E568"/>
    <mergeCell ref="G567:G568"/>
    <mergeCell ref="E569:E570"/>
    <mergeCell ref="G569:G570"/>
    <mergeCell ref="E571:E572"/>
    <mergeCell ref="G571:G572"/>
    <mergeCell ref="E561:E562"/>
    <mergeCell ref="G561:G562"/>
    <mergeCell ref="E563:E564"/>
    <mergeCell ref="G563:G564"/>
    <mergeCell ref="E565:E566"/>
    <mergeCell ref="G565:G566"/>
    <mergeCell ref="E555:E556"/>
    <mergeCell ref="G555:G556"/>
    <mergeCell ref="E557:E558"/>
    <mergeCell ref="G557:G558"/>
    <mergeCell ref="E559:E560"/>
    <mergeCell ref="G559:G560"/>
    <mergeCell ref="E549:E550"/>
    <mergeCell ref="G549:G550"/>
    <mergeCell ref="E551:E552"/>
    <mergeCell ref="G551:G552"/>
    <mergeCell ref="E553:E554"/>
    <mergeCell ref="G553:G554"/>
    <mergeCell ref="E543:E544"/>
    <mergeCell ref="G543:G544"/>
    <mergeCell ref="E545:E546"/>
    <mergeCell ref="G545:G546"/>
    <mergeCell ref="E547:E548"/>
    <mergeCell ref="G547:G548"/>
    <mergeCell ref="E537:E538"/>
    <mergeCell ref="G537:G538"/>
    <mergeCell ref="E539:E540"/>
    <mergeCell ref="G539:G540"/>
    <mergeCell ref="E541:E542"/>
    <mergeCell ref="G541:G542"/>
    <mergeCell ref="E531:E532"/>
    <mergeCell ref="G531:G532"/>
    <mergeCell ref="E533:E534"/>
    <mergeCell ref="G533:G534"/>
    <mergeCell ref="E535:E536"/>
    <mergeCell ref="G535:G536"/>
    <mergeCell ref="E525:E526"/>
    <mergeCell ref="G525:G526"/>
    <mergeCell ref="E527:E528"/>
    <mergeCell ref="G527:G528"/>
    <mergeCell ref="E529:E530"/>
    <mergeCell ref="G529:G530"/>
    <mergeCell ref="E519:E520"/>
    <mergeCell ref="G519:G520"/>
    <mergeCell ref="E521:E522"/>
    <mergeCell ref="G521:G522"/>
    <mergeCell ref="E523:E524"/>
    <mergeCell ref="G523:G524"/>
    <mergeCell ref="E412:E413"/>
    <mergeCell ref="G412:G413"/>
    <mergeCell ref="E505:E506"/>
    <mergeCell ref="E515:E516"/>
    <mergeCell ref="G515:G516"/>
    <mergeCell ref="E517:E518"/>
    <mergeCell ref="G517:G518"/>
    <mergeCell ref="G449:G450"/>
    <mergeCell ref="G467:G468"/>
    <mergeCell ref="G469:G470"/>
    <mergeCell ref="G477:G478"/>
    <mergeCell ref="G479:G480"/>
    <mergeCell ref="G493:G494"/>
    <mergeCell ref="G499:G500"/>
    <mergeCell ref="G501:G502"/>
    <mergeCell ref="G503:G504"/>
    <mergeCell ref="G505:G506"/>
    <mergeCell ref="G509:G510"/>
    <mergeCell ref="E406:E407"/>
    <mergeCell ref="G406:G407"/>
    <mergeCell ref="E408:E409"/>
    <mergeCell ref="G408:G409"/>
    <mergeCell ref="E410:E411"/>
    <mergeCell ref="G410:G411"/>
    <mergeCell ref="E389:E390"/>
    <mergeCell ref="G389:G390"/>
    <mergeCell ref="E400:E401"/>
    <mergeCell ref="E402:E403"/>
    <mergeCell ref="G402:G403"/>
    <mergeCell ref="E404:E405"/>
    <mergeCell ref="G404:G405"/>
    <mergeCell ref="E383:E384"/>
    <mergeCell ref="G383:G384"/>
    <mergeCell ref="E385:E386"/>
    <mergeCell ref="G385:G386"/>
    <mergeCell ref="E387:E388"/>
    <mergeCell ref="G387:G388"/>
    <mergeCell ref="E377:E378"/>
    <mergeCell ref="G377:G378"/>
    <mergeCell ref="E379:E380"/>
    <mergeCell ref="G379:G380"/>
    <mergeCell ref="E381:E382"/>
    <mergeCell ref="G381:G382"/>
    <mergeCell ref="E371:E372"/>
    <mergeCell ref="G371:G372"/>
    <mergeCell ref="E373:E374"/>
    <mergeCell ref="G373:G374"/>
    <mergeCell ref="E375:E376"/>
    <mergeCell ref="G375:G376"/>
    <mergeCell ref="E365:E366"/>
    <mergeCell ref="G365:G366"/>
    <mergeCell ref="E367:E368"/>
    <mergeCell ref="G367:G368"/>
    <mergeCell ref="E369:E370"/>
    <mergeCell ref="G369:G370"/>
    <mergeCell ref="E359:E360"/>
    <mergeCell ref="G359:G360"/>
    <mergeCell ref="E361:E362"/>
    <mergeCell ref="G361:G362"/>
    <mergeCell ref="E363:E364"/>
    <mergeCell ref="G363:G364"/>
    <mergeCell ref="E353:E354"/>
    <mergeCell ref="G353:G354"/>
    <mergeCell ref="E355:E356"/>
    <mergeCell ref="G355:G356"/>
    <mergeCell ref="E357:E358"/>
    <mergeCell ref="G357:G358"/>
    <mergeCell ref="E347:E348"/>
    <mergeCell ref="G347:G348"/>
    <mergeCell ref="E349:E350"/>
    <mergeCell ref="G349:G350"/>
    <mergeCell ref="E351:E352"/>
    <mergeCell ref="G351:G352"/>
    <mergeCell ref="E341:E342"/>
    <mergeCell ref="G341:G342"/>
    <mergeCell ref="E343:E344"/>
    <mergeCell ref="G343:G344"/>
    <mergeCell ref="E345:E346"/>
    <mergeCell ref="G345:G346"/>
    <mergeCell ref="E335:E336"/>
    <mergeCell ref="G335:G336"/>
    <mergeCell ref="E337:E338"/>
    <mergeCell ref="G337:G338"/>
    <mergeCell ref="E339:E340"/>
    <mergeCell ref="G339:G340"/>
    <mergeCell ref="E295:E296"/>
    <mergeCell ref="G295:G296"/>
    <mergeCell ref="E297:E298"/>
    <mergeCell ref="G297:G298"/>
    <mergeCell ref="E333:E334"/>
    <mergeCell ref="G333:G334"/>
    <mergeCell ref="E289:E290"/>
    <mergeCell ref="G289:G290"/>
    <mergeCell ref="E291:E292"/>
    <mergeCell ref="G291:G292"/>
    <mergeCell ref="E293:E294"/>
    <mergeCell ref="G293:G294"/>
    <mergeCell ref="E283:E284"/>
    <mergeCell ref="G283:G284"/>
    <mergeCell ref="E285:E286"/>
    <mergeCell ref="G285:G286"/>
    <mergeCell ref="E287:E288"/>
    <mergeCell ref="G287:G288"/>
    <mergeCell ref="E277:E278"/>
    <mergeCell ref="G277:G278"/>
    <mergeCell ref="E279:E280"/>
    <mergeCell ref="G279:G280"/>
    <mergeCell ref="E281:E282"/>
    <mergeCell ref="G281:G282"/>
    <mergeCell ref="E271:E272"/>
    <mergeCell ref="G271:G272"/>
    <mergeCell ref="E273:E274"/>
    <mergeCell ref="G273:G274"/>
    <mergeCell ref="E275:E276"/>
    <mergeCell ref="G275:G276"/>
    <mergeCell ref="E265:E266"/>
    <mergeCell ref="G265:G266"/>
    <mergeCell ref="E267:E268"/>
    <mergeCell ref="G267:G268"/>
    <mergeCell ref="E269:E270"/>
    <mergeCell ref="G269:G270"/>
    <mergeCell ref="E259:E260"/>
    <mergeCell ref="G259:G260"/>
    <mergeCell ref="E261:E262"/>
    <mergeCell ref="G261:G262"/>
    <mergeCell ref="E263:E264"/>
    <mergeCell ref="G263:G264"/>
    <mergeCell ref="E253:E254"/>
    <mergeCell ref="G253:G254"/>
    <mergeCell ref="E255:E256"/>
    <mergeCell ref="G255:G256"/>
    <mergeCell ref="E257:E258"/>
    <mergeCell ref="G257:G258"/>
    <mergeCell ref="E247:E248"/>
    <mergeCell ref="G247:G248"/>
    <mergeCell ref="E249:E250"/>
    <mergeCell ref="G249:G250"/>
    <mergeCell ref="E251:E252"/>
    <mergeCell ref="G251:G252"/>
    <mergeCell ref="G243:G244"/>
    <mergeCell ref="E245:E246"/>
    <mergeCell ref="G245:G246"/>
    <mergeCell ref="A156:E156"/>
    <mergeCell ref="A157:E157"/>
    <mergeCell ref="E237:E238"/>
    <mergeCell ref="G237:G238"/>
    <mergeCell ref="E239:E240"/>
    <mergeCell ref="G239:G240"/>
    <mergeCell ref="AB116:AB117"/>
    <mergeCell ref="AC116:AC117"/>
    <mergeCell ref="A118:E118"/>
    <mergeCell ref="B130:E130"/>
    <mergeCell ref="A140:E140"/>
    <mergeCell ref="B154:E154"/>
    <mergeCell ref="V116:V117"/>
    <mergeCell ref="W116:W117"/>
    <mergeCell ref="X116:X117"/>
    <mergeCell ref="Y116:Y117"/>
    <mergeCell ref="Z116:Z117"/>
    <mergeCell ref="AA116:AA117"/>
    <mergeCell ref="G116:G117"/>
    <mergeCell ref="K116:K117"/>
    <mergeCell ref="R116:R117"/>
    <mergeCell ref="S116:S117"/>
    <mergeCell ref="T116:T117"/>
    <mergeCell ref="U116:U117"/>
    <mergeCell ref="AC91:AC92"/>
    <mergeCell ref="D93:E93"/>
    <mergeCell ref="A105:E105"/>
    <mergeCell ref="A96:E96"/>
    <mergeCell ref="T91:T92"/>
    <mergeCell ref="U91:U92"/>
    <mergeCell ref="V91:V92"/>
    <mergeCell ref="W91:W92"/>
    <mergeCell ref="X91:X92"/>
    <mergeCell ref="Y91:Y92"/>
    <mergeCell ref="Z91:Z92"/>
    <mergeCell ref="AA91:AA92"/>
    <mergeCell ref="AB91:AB92"/>
    <mergeCell ref="X10:X12"/>
    <mergeCell ref="AC10:AC12"/>
    <mergeCell ref="Y11:Y12"/>
    <mergeCell ref="Z11:Z12"/>
    <mergeCell ref="AA11:AA12"/>
    <mergeCell ref="AB11:AB12"/>
    <mergeCell ref="A2:E2"/>
    <mergeCell ref="T2:V2"/>
    <mergeCell ref="T4:V4"/>
    <mergeCell ref="E7:T8"/>
    <mergeCell ref="A10:E12"/>
    <mergeCell ref="K10:K12"/>
    <mergeCell ref="Q10:Q12"/>
    <mergeCell ref="R10:R12"/>
    <mergeCell ref="S10:S12"/>
    <mergeCell ref="T10:T12"/>
    <mergeCell ref="U10:U12"/>
    <mergeCell ref="V10:V12"/>
    <mergeCell ref="W10:W12"/>
    <mergeCell ref="G511:G512"/>
    <mergeCell ref="E509:E510"/>
    <mergeCell ref="E501:E502"/>
    <mergeCell ref="E503:E504"/>
    <mergeCell ref="E511:E512"/>
    <mergeCell ref="E499:E500"/>
    <mergeCell ref="E493:E494"/>
    <mergeCell ref="E467:E468"/>
    <mergeCell ref="T5:U5"/>
    <mergeCell ref="A49:E49"/>
    <mergeCell ref="F91:F92"/>
    <mergeCell ref="G91:G92"/>
    <mergeCell ref="K91:K92"/>
    <mergeCell ref="R91:R92"/>
    <mergeCell ref="S91:S92"/>
    <mergeCell ref="A110:E110"/>
    <mergeCell ref="A111:E111"/>
    <mergeCell ref="A112:E112"/>
    <mergeCell ref="A113:E113"/>
    <mergeCell ref="A116:E116"/>
    <mergeCell ref="F116:F117"/>
    <mergeCell ref="E241:E242"/>
    <mergeCell ref="G241:G242"/>
    <mergeCell ref="E243:E244"/>
  </mergeCells>
  <pageMargins left="0.31496062992125984" right="0.15748031496062992" top="0.39370078740157483" bottom="0.43307086614173229" header="0.31496062992125984" footer="0.31496062992125984"/>
  <pageSetup paperSize="9" scale="63" orientation="portrait" r:id="rId1"/>
  <colBreaks count="1" manualBreakCount="1">
    <brk id="24" max="728"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32"/>
  <sheetViews>
    <sheetView workbookViewId="0">
      <selection activeCell="C29" sqref="C29"/>
    </sheetView>
  </sheetViews>
  <sheetFormatPr defaultRowHeight="15" x14ac:dyDescent="0.25"/>
  <cols>
    <col min="2" max="2" width="28.7109375" customWidth="1"/>
    <col min="3" max="3" width="14.28515625" customWidth="1"/>
    <col min="4" max="4" width="18.140625" customWidth="1"/>
    <col min="5" max="5" width="12.28515625" customWidth="1"/>
  </cols>
  <sheetData>
    <row r="4" spans="1:4" ht="26.25" x14ac:dyDescent="0.4">
      <c r="A4" s="23" t="s">
        <v>213</v>
      </c>
    </row>
    <row r="6" spans="1:4" ht="30" hidden="1" x14ac:dyDescent="0.25">
      <c r="A6" s="6" t="s">
        <v>0</v>
      </c>
      <c r="B6" s="6" t="s">
        <v>1</v>
      </c>
      <c r="C6" s="7" t="s">
        <v>2</v>
      </c>
      <c r="D6" s="8" t="s">
        <v>3</v>
      </c>
    </row>
    <row r="7" spans="1:4" hidden="1" x14ac:dyDescent="0.25">
      <c r="A7" s="4">
        <v>1</v>
      </c>
      <c r="B7" s="30" t="s">
        <v>140</v>
      </c>
      <c r="C7" s="31">
        <f>70*1450</f>
        <v>101500</v>
      </c>
      <c r="D7" s="31" t="s">
        <v>5</v>
      </c>
    </row>
    <row r="8" spans="1:4" hidden="1" x14ac:dyDescent="0.25">
      <c r="A8" s="4">
        <v>2</v>
      </c>
      <c r="B8" s="26"/>
      <c r="C8" s="5"/>
      <c r="D8" s="5"/>
    </row>
    <row r="9" spans="1:4" hidden="1" x14ac:dyDescent="0.25">
      <c r="A9" s="4">
        <v>3</v>
      </c>
      <c r="B9" s="5"/>
      <c r="C9" s="5"/>
      <c r="D9" s="5"/>
    </row>
    <row r="10" spans="1:4" hidden="1" x14ac:dyDescent="0.25">
      <c r="B10" s="5" t="s">
        <v>89</v>
      </c>
      <c r="C10" s="5">
        <f>SUM(C7:C9)</f>
        <v>101500</v>
      </c>
    </row>
    <row r="11" spans="1:4" hidden="1" x14ac:dyDescent="0.25"/>
    <row r="12" spans="1:4" hidden="1" x14ac:dyDescent="0.25"/>
    <row r="13" spans="1:4" hidden="1" x14ac:dyDescent="0.25">
      <c r="A13" s="68"/>
      <c r="B13" s="68"/>
      <c r="C13" s="68"/>
      <c r="D13" s="68"/>
    </row>
    <row r="14" spans="1:4" hidden="1" x14ac:dyDescent="0.25"/>
    <row r="15" spans="1:4" hidden="1" x14ac:dyDescent="0.25"/>
    <row r="16" spans="1:4" hidden="1" x14ac:dyDescent="0.25"/>
    <row r="17" spans="1:10" ht="30" hidden="1" x14ac:dyDescent="0.25">
      <c r="A17" s="6" t="s">
        <v>0</v>
      </c>
      <c r="B17" s="6" t="s">
        <v>1</v>
      </c>
      <c r="C17" s="7" t="s">
        <v>2</v>
      </c>
      <c r="D17" s="8" t="s">
        <v>3</v>
      </c>
    </row>
    <row r="18" spans="1:10" hidden="1" x14ac:dyDescent="0.25">
      <c r="A18" s="4">
        <v>1</v>
      </c>
      <c r="B18" s="30" t="s">
        <v>140</v>
      </c>
      <c r="C18" s="31">
        <f>227*1450</f>
        <v>329150</v>
      </c>
      <c r="D18" s="31" t="s">
        <v>5</v>
      </c>
    </row>
    <row r="19" spans="1:10" hidden="1" x14ac:dyDescent="0.25">
      <c r="A19" s="4">
        <v>2</v>
      </c>
      <c r="B19" s="26"/>
      <c r="C19" s="5"/>
      <c r="D19" s="5"/>
    </row>
    <row r="20" spans="1:10" hidden="1" x14ac:dyDescent="0.25">
      <c r="A20" s="4">
        <v>3</v>
      </c>
      <c r="B20" s="5"/>
      <c r="C20" s="5"/>
      <c r="D20" s="5"/>
    </row>
    <row r="21" spans="1:10" hidden="1" x14ac:dyDescent="0.25">
      <c r="B21" s="5" t="s">
        <v>89</v>
      </c>
      <c r="C21" s="43">
        <f>SUM(C18:C20)</f>
        <v>329150</v>
      </c>
    </row>
    <row r="22" spans="1:10" hidden="1" x14ac:dyDescent="0.25"/>
    <row r="23" spans="1:10" hidden="1" x14ac:dyDescent="0.25"/>
    <row r="24" spans="1:10" hidden="1" x14ac:dyDescent="0.25">
      <c r="B24" s="120" t="s">
        <v>396</v>
      </c>
      <c r="C24" s="121" t="s">
        <v>406</v>
      </c>
      <c r="D24" s="121" t="s">
        <v>403</v>
      </c>
      <c r="E24" s="121" t="s">
        <v>388</v>
      </c>
    </row>
    <row r="25" spans="1:10" hidden="1" x14ac:dyDescent="0.25">
      <c r="B25" s="5">
        <v>140000</v>
      </c>
      <c r="C25" s="5">
        <v>0</v>
      </c>
      <c r="D25" s="5">
        <f>B25-C25</f>
        <v>140000</v>
      </c>
      <c r="E25" s="5">
        <v>329150</v>
      </c>
    </row>
    <row r="26" spans="1:10" hidden="1" x14ac:dyDescent="0.25"/>
    <row r="28" spans="1:10" ht="30" x14ac:dyDescent="0.25">
      <c r="A28" s="6" t="s">
        <v>0</v>
      </c>
      <c r="B28" s="6" t="s">
        <v>1</v>
      </c>
      <c r="C28" s="7" t="s">
        <v>2</v>
      </c>
      <c r="D28" s="8" t="s">
        <v>3</v>
      </c>
      <c r="E28" s="550" t="s">
        <v>424</v>
      </c>
      <c r="F28" s="16" t="s">
        <v>205</v>
      </c>
      <c r="G28" t="s">
        <v>839</v>
      </c>
      <c r="H28" t="s">
        <v>840</v>
      </c>
      <c r="I28" t="s">
        <v>841</v>
      </c>
      <c r="J28" t="s">
        <v>842</v>
      </c>
    </row>
    <row r="29" spans="1:10" x14ac:dyDescent="0.25">
      <c r="A29" s="4">
        <v>1</v>
      </c>
      <c r="B29" s="77" t="s">
        <v>140</v>
      </c>
      <c r="C29" s="15">
        <v>358000</v>
      </c>
      <c r="D29" s="15" t="s">
        <v>5</v>
      </c>
      <c r="E29">
        <f>C29</f>
        <v>358000</v>
      </c>
      <c r="F29">
        <f>C29</f>
        <v>358000</v>
      </c>
    </row>
    <row r="30" spans="1:10" x14ac:dyDescent="0.25">
      <c r="A30" s="4">
        <v>2</v>
      </c>
      <c r="B30" s="26"/>
      <c r="C30" s="5"/>
      <c r="D30" s="5"/>
      <c r="E30">
        <f t="shared" ref="E30:E31" si="0">C30</f>
        <v>0</v>
      </c>
      <c r="F30">
        <f t="shared" ref="F30:F31" si="1">C30</f>
        <v>0</v>
      </c>
    </row>
    <row r="31" spans="1:10" x14ac:dyDescent="0.25">
      <c r="A31" s="4">
        <v>3</v>
      </c>
      <c r="B31" s="5"/>
      <c r="C31" s="5"/>
      <c r="D31" s="5"/>
      <c r="E31">
        <f t="shared" si="0"/>
        <v>0</v>
      </c>
      <c r="F31">
        <f t="shared" si="1"/>
        <v>0</v>
      </c>
    </row>
    <row r="32" spans="1:10" x14ac:dyDescent="0.25">
      <c r="B32" s="5" t="s">
        <v>89</v>
      </c>
      <c r="C32" s="292">
        <f>C29+C30+C31</f>
        <v>358000</v>
      </c>
      <c r="D32" s="15"/>
      <c r="E32" s="292">
        <f>E29+E30+E31</f>
        <v>358000</v>
      </c>
      <c r="F32" s="714">
        <f t="shared" ref="F32:J32" si="2">F29+F30+F31</f>
        <v>358000</v>
      </c>
      <c r="G32" s="714">
        <f t="shared" si="2"/>
        <v>0</v>
      </c>
      <c r="H32" s="714">
        <f t="shared" si="2"/>
        <v>0</v>
      </c>
      <c r="I32" s="714">
        <f t="shared" si="2"/>
        <v>0</v>
      </c>
      <c r="J32" s="714">
        <f t="shared" si="2"/>
        <v>0</v>
      </c>
    </row>
  </sheetData>
  <pageMargins left="0.7" right="0.7" top="0.75" bottom="0.75" header="0.3" footer="0.3"/>
  <pageSetup paperSize="9"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44"/>
  <sheetViews>
    <sheetView workbookViewId="0">
      <selection activeCell="G43" sqref="G43"/>
    </sheetView>
  </sheetViews>
  <sheetFormatPr defaultRowHeight="15" x14ac:dyDescent="0.25"/>
  <cols>
    <col min="2" max="2" width="39.85546875" customWidth="1"/>
    <col min="3" max="3" width="20" customWidth="1"/>
    <col min="4" max="4" width="18.140625" customWidth="1"/>
    <col min="5" max="5" width="14.140625" customWidth="1"/>
    <col min="6" max="10" width="14.42578125" bestFit="1" customWidth="1"/>
  </cols>
  <sheetData>
    <row r="4" spans="1:4" ht="26.25" x14ac:dyDescent="0.4">
      <c r="A4" s="23" t="s">
        <v>788</v>
      </c>
    </row>
    <row r="6" spans="1:4" ht="30" hidden="1" x14ac:dyDescent="0.25">
      <c r="A6" s="6" t="s">
        <v>0</v>
      </c>
      <c r="B6" s="6" t="s">
        <v>1</v>
      </c>
      <c r="C6" s="7" t="s">
        <v>2</v>
      </c>
      <c r="D6" s="8" t="s">
        <v>3</v>
      </c>
    </row>
    <row r="7" spans="1:4" hidden="1" x14ac:dyDescent="0.25">
      <c r="A7" s="4">
        <v>1</v>
      </c>
      <c r="B7" s="30" t="s">
        <v>140</v>
      </c>
      <c r="C7" s="31">
        <f>70*1450</f>
        <v>101500</v>
      </c>
      <c r="D7" s="31" t="s">
        <v>5</v>
      </c>
    </row>
    <row r="8" spans="1:4" hidden="1" x14ac:dyDescent="0.25">
      <c r="A8" s="4">
        <v>2</v>
      </c>
      <c r="B8" s="26"/>
      <c r="C8" s="5"/>
      <c r="D8" s="5"/>
    </row>
    <row r="9" spans="1:4" hidden="1" x14ac:dyDescent="0.25">
      <c r="A9" s="4">
        <v>3</v>
      </c>
      <c r="B9" s="5"/>
      <c r="C9" s="5"/>
      <c r="D9" s="5"/>
    </row>
    <row r="10" spans="1:4" hidden="1" x14ac:dyDescent="0.25">
      <c r="B10" s="5" t="s">
        <v>89</v>
      </c>
      <c r="C10" s="5">
        <f>SUM(C7:C9)</f>
        <v>101500</v>
      </c>
    </row>
    <row r="11" spans="1:4" hidden="1" x14ac:dyDescent="0.25"/>
    <row r="12" spans="1:4" hidden="1" x14ac:dyDescent="0.25"/>
    <row r="13" spans="1:4" hidden="1" x14ac:dyDescent="0.25">
      <c r="A13" s="68"/>
      <c r="B13" s="68"/>
      <c r="C13" s="68"/>
      <c r="D13" s="68"/>
    </row>
    <row r="14" spans="1:4" hidden="1" x14ac:dyDescent="0.25"/>
    <row r="15" spans="1:4" hidden="1" x14ac:dyDescent="0.25"/>
    <row r="16" spans="1:4" hidden="1" x14ac:dyDescent="0.25"/>
    <row r="17" spans="1:10" ht="30" hidden="1" x14ac:dyDescent="0.25">
      <c r="A17" s="6" t="s">
        <v>0</v>
      </c>
      <c r="B17" s="6" t="s">
        <v>1</v>
      </c>
      <c r="C17" s="7" t="s">
        <v>2</v>
      </c>
      <c r="D17" s="8" t="s">
        <v>3</v>
      </c>
    </row>
    <row r="18" spans="1:10" hidden="1" x14ac:dyDescent="0.25">
      <c r="A18" s="4">
        <v>1</v>
      </c>
      <c r="B18" s="30" t="s">
        <v>140</v>
      </c>
      <c r="C18" s="31">
        <f>227*1450</f>
        <v>329150</v>
      </c>
      <c r="D18" s="31" t="s">
        <v>5</v>
      </c>
    </row>
    <row r="19" spans="1:10" hidden="1" x14ac:dyDescent="0.25">
      <c r="A19" s="4">
        <v>2</v>
      </c>
      <c r="B19" s="26"/>
      <c r="C19" s="5"/>
      <c r="D19" s="5"/>
    </row>
    <row r="20" spans="1:10" hidden="1" x14ac:dyDescent="0.25">
      <c r="A20" s="4">
        <v>3</v>
      </c>
      <c r="B20" s="5"/>
      <c r="C20" s="5"/>
      <c r="D20" s="5"/>
    </row>
    <row r="21" spans="1:10" hidden="1" x14ac:dyDescent="0.25">
      <c r="B21" s="5" t="s">
        <v>89</v>
      </c>
      <c r="C21" s="43">
        <f>SUM(C18:C20)</f>
        <v>329150</v>
      </c>
    </row>
    <row r="22" spans="1:10" hidden="1" x14ac:dyDescent="0.25"/>
    <row r="23" spans="1:10" hidden="1" x14ac:dyDescent="0.25"/>
    <row r="24" spans="1:10" hidden="1" x14ac:dyDescent="0.25">
      <c r="B24" s="120" t="s">
        <v>396</v>
      </c>
      <c r="C24" s="121" t="s">
        <v>406</v>
      </c>
      <c r="D24" s="121" t="s">
        <v>403</v>
      </c>
      <c r="E24" s="121" t="s">
        <v>388</v>
      </c>
    </row>
    <row r="25" spans="1:10" hidden="1" x14ac:dyDescent="0.25">
      <c r="B25" s="5">
        <v>140000</v>
      </c>
      <c r="C25" s="5">
        <v>0</v>
      </c>
      <c r="D25" s="5">
        <f>B25-C25</f>
        <v>140000</v>
      </c>
      <c r="E25" s="5">
        <v>329150</v>
      </c>
    </row>
    <row r="26" spans="1:10" hidden="1" x14ac:dyDescent="0.25"/>
    <row r="28" spans="1:10" ht="30" x14ac:dyDescent="0.25">
      <c r="A28" s="6" t="s">
        <v>0</v>
      </c>
      <c r="B28" s="6" t="s">
        <v>1</v>
      </c>
      <c r="C28" s="7" t="s">
        <v>2</v>
      </c>
      <c r="D28" s="8" t="s">
        <v>3</v>
      </c>
      <c r="E28" s="298" t="s">
        <v>424</v>
      </c>
      <c r="F28" s="216" t="s">
        <v>205</v>
      </c>
      <c r="G28" s="127" t="s">
        <v>839</v>
      </c>
      <c r="H28" s="127" t="s">
        <v>840</v>
      </c>
      <c r="I28" s="127" t="s">
        <v>841</v>
      </c>
      <c r="J28" s="127" t="s">
        <v>842</v>
      </c>
    </row>
    <row r="29" spans="1:10" x14ac:dyDescent="0.25">
      <c r="A29" s="4">
        <v>1</v>
      </c>
      <c r="B29" s="26" t="s">
        <v>820</v>
      </c>
      <c r="C29" s="279">
        <v>700000</v>
      </c>
      <c r="D29" s="279" t="s">
        <v>428</v>
      </c>
      <c r="E29" s="282">
        <f>C29</f>
        <v>700000</v>
      </c>
      <c r="F29" s="749">
        <f>G29+H29+I29+J29</f>
        <v>700000</v>
      </c>
      <c r="G29" s="282">
        <v>185000</v>
      </c>
      <c r="H29" s="282">
        <v>170000</v>
      </c>
      <c r="I29" s="282">
        <v>175000</v>
      </c>
      <c r="J29" s="282">
        <v>170000</v>
      </c>
    </row>
    <row r="30" spans="1:10" ht="60" x14ac:dyDescent="0.25">
      <c r="A30" s="4"/>
      <c r="B30" s="746" t="s">
        <v>907</v>
      </c>
      <c r="C30" s="749">
        <v>20000</v>
      </c>
      <c r="D30" s="765" t="s">
        <v>904</v>
      </c>
      <c r="E30" s="749">
        <f>C30</f>
        <v>20000</v>
      </c>
      <c r="F30" s="749">
        <f>G30+H30+I30+J30</f>
        <v>20000</v>
      </c>
      <c r="G30" s="749">
        <v>5000</v>
      </c>
      <c r="H30" s="749">
        <v>5000</v>
      </c>
      <c r="I30" s="749">
        <v>5000</v>
      </c>
      <c r="J30" s="749">
        <v>5000</v>
      </c>
    </row>
    <row r="31" spans="1:10" ht="30" x14ac:dyDescent="0.25">
      <c r="A31" s="4"/>
      <c r="B31" s="764" t="s">
        <v>932</v>
      </c>
      <c r="C31" s="282">
        <v>22000</v>
      </c>
      <c r="D31" s="282"/>
      <c r="E31" s="749">
        <f>C31</f>
        <v>22000</v>
      </c>
      <c r="F31" s="749">
        <f>G31+H31+I31+J31</f>
        <v>22000</v>
      </c>
      <c r="G31" s="282">
        <v>6000</v>
      </c>
      <c r="H31" s="282">
        <v>5000</v>
      </c>
      <c r="I31" s="282">
        <v>6000</v>
      </c>
      <c r="J31" s="282">
        <v>5000</v>
      </c>
    </row>
    <row r="32" spans="1:10" x14ac:dyDescent="0.25">
      <c r="A32" s="4">
        <v>3</v>
      </c>
      <c r="B32" s="5"/>
      <c r="C32" s="282"/>
      <c r="D32" s="766"/>
      <c r="E32" s="282">
        <f t="shared" ref="E32" si="0">C32</f>
        <v>0</v>
      </c>
      <c r="F32" s="282">
        <f t="shared" ref="F32" si="1">E32</f>
        <v>0</v>
      </c>
      <c r="G32" s="282"/>
      <c r="H32" s="282"/>
      <c r="I32" s="282"/>
      <c r="J32" s="282"/>
    </row>
    <row r="33" spans="1:10" x14ac:dyDescent="0.25">
      <c r="B33" s="5" t="s">
        <v>89</v>
      </c>
      <c r="C33" s="747">
        <f>SUM(C29:C32)</f>
        <v>742000</v>
      </c>
      <c r="D33" s="279"/>
      <c r="E33" s="747">
        <f t="shared" ref="E33:J33" si="2">SUM(E29:E32)</f>
        <v>742000</v>
      </c>
      <c r="F33" s="748">
        <f t="shared" si="2"/>
        <v>742000</v>
      </c>
      <c r="G33" s="748">
        <f t="shared" si="2"/>
        <v>196000</v>
      </c>
      <c r="H33" s="748">
        <f t="shared" si="2"/>
        <v>180000</v>
      </c>
      <c r="I33" s="748">
        <f t="shared" si="2"/>
        <v>186000</v>
      </c>
      <c r="J33" s="748">
        <f t="shared" si="2"/>
        <v>180000</v>
      </c>
    </row>
    <row r="34" spans="1:10" x14ac:dyDescent="0.25">
      <c r="C34" s="283"/>
      <c r="D34" s="283"/>
      <c r="E34" s="283"/>
      <c r="F34" s="283"/>
      <c r="G34" s="283"/>
      <c r="H34" s="283"/>
      <c r="I34" s="283"/>
      <c r="J34" s="283"/>
    </row>
    <row r="36" spans="1:10" x14ac:dyDescent="0.25">
      <c r="B36" s="49" t="s">
        <v>838</v>
      </c>
    </row>
    <row r="38" spans="1:10" ht="30" x14ac:dyDescent="0.25">
      <c r="A38" s="6" t="s">
        <v>0</v>
      </c>
      <c r="B38" s="6" t="s">
        <v>1</v>
      </c>
      <c r="C38" s="7" t="s">
        <v>2</v>
      </c>
      <c r="D38" s="8" t="s">
        <v>3</v>
      </c>
    </row>
    <row r="39" spans="1:10" x14ac:dyDescent="0.25">
      <c r="A39" s="4">
        <v>1</v>
      </c>
      <c r="B39" s="378" t="s">
        <v>827</v>
      </c>
      <c r="C39" s="377"/>
      <c r="D39" s="15"/>
      <c r="E39" s="377"/>
    </row>
    <row r="40" spans="1:10" x14ac:dyDescent="0.25">
      <c r="A40" s="4">
        <v>2</v>
      </c>
      <c r="B40" s="378" t="s">
        <v>823</v>
      </c>
      <c r="C40" s="377"/>
      <c r="D40" s="15"/>
      <c r="E40" s="377"/>
    </row>
    <row r="41" spans="1:10" x14ac:dyDescent="0.25">
      <c r="A41" s="4">
        <v>3</v>
      </c>
      <c r="B41" s="378" t="s">
        <v>828</v>
      </c>
      <c r="C41" s="377"/>
      <c r="D41" s="15"/>
      <c r="E41" s="377"/>
    </row>
    <row r="42" spans="1:10" x14ac:dyDescent="0.25">
      <c r="A42" s="4">
        <v>4</v>
      </c>
      <c r="B42" s="378" t="s">
        <v>825</v>
      </c>
      <c r="C42" s="377"/>
      <c r="D42" s="5"/>
      <c r="E42" s="377"/>
    </row>
    <row r="43" spans="1:10" x14ac:dyDescent="0.25">
      <c r="A43" s="4">
        <v>5</v>
      </c>
      <c r="B43" s="377" t="s">
        <v>829</v>
      </c>
      <c r="C43" s="377"/>
      <c r="D43" s="57"/>
      <c r="E43" s="377"/>
    </row>
    <row r="44" spans="1:10" x14ac:dyDescent="0.25">
      <c r="B44" s="5" t="s">
        <v>89</v>
      </c>
      <c r="C44" s="292">
        <f>SUM(C39:C43)</f>
        <v>0</v>
      </c>
      <c r="D44" s="286"/>
      <c r="E44" s="286">
        <f>C44</f>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3"/>
  <sheetViews>
    <sheetView zoomScale="115" zoomScaleNormal="115" workbookViewId="0">
      <selection activeCell="F43" sqref="F43"/>
    </sheetView>
  </sheetViews>
  <sheetFormatPr defaultRowHeight="15" x14ac:dyDescent="0.25"/>
  <cols>
    <col min="2" max="2" width="39" customWidth="1"/>
    <col min="3" max="3" width="18.28515625" customWidth="1"/>
    <col min="4" max="4" width="37" customWidth="1"/>
    <col min="5" max="5" width="13.28515625" customWidth="1"/>
    <col min="6" max="6" width="11.140625" customWidth="1"/>
    <col min="7" max="7" width="11.5703125" style="72" customWidth="1"/>
    <col min="10" max="10" width="9.85546875" customWidth="1"/>
  </cols>
  <sheetData>
    <row r="2" spans="1:6" ht="26.25" x14ac:dyDescent="0.4">
      <c r="A2" s="23" t="s">
        <v>25</v>
      </c>
    </row>
    <row r="4" spans="1:6" hidden="1" x14ac:dyDescent="0.25"/>
    <row r="5" spans="1:6" ht="33" hidden="1" customHeight="1" x14ac:dyDescent="0.25">
      <c r="A5" s="6" t="s">
        <v>0</v>
      </c>
      <c r="B5" s="6" t="s">
        <v>1</v>
      </c>
      <c r="C5" s="7" t="s">
        <v>2</v>
      </c>
      <c r="D5" s="8" t="s">
        <v>3</v>
      </c>
      <c r="F5" t="s">
        <v>34</v>
      </c>
    </row>
    <row r="6" spans="1:6" ht="30" hidden="1" x14ac:dyDescent="0.25">
      <c r="A6" s="4">
        <v>1</v>
      </c>
      <c r="B6" s="87" t="s">
        <v>26</v>
      </c>
      <c r="C6" s="86">
        <v>29750</v>
      </c>
      <c r="D6" s="86" t="s">
        <v>11</v>
      </c>
      <c r="F6" t="s">
        <v>38</v>
      </c>
    </row>
    <row r="7" spans="1:6" hidden="1" x14ac:dyDescent="0.25">
      <c r="A7" s="4">
        <v>2</v>
      </c>
      <c r="B7" s="85" t="s">
        <v>27</v>
      </c>
      <c r="C7" s="86">
        <v>17850</v>
      </c>
      <c r="D7" s="86" t="s">
        <v>11</v>
      </c>
      <c r="F7" t="s">
        <v>39</v>
      </c>
    </row>
    <row r="8" spans="1:6" hidden="1" x14ac:dyDescent="0.25">
      <c r="A8" s="4">
        <v>3</v>
      </c>
      <c r="B8" s="31" t="s">
        <v>232</v>
      </c>
      <c r="C8" s="31">
        <v>119</v>
      </c>
      <c r="D8" s="31" t="s">
        <v>56</v>
      </c>
    </row>
    <row r="9" spans="1:6" ht="30" hidden="1" x14ac:dyDescent="0.25">
      <c r="A9" s="39">
        <v>4</v>
      </c>
      <c r="B9" s="32" t="s">
        <v>26</v>
      </c>
      <c r="C9" s="31">
        <v>2281</v>
      </c>
      <c r="D9" s="40" t="s">
        <v>225</v>
      </c>
    </row>
    <row r="10" spans="1:6" hidden="1" x14ac:dyDescent="0.25"/>
    <row r="11" spans="1:6" hidden="1" x14ac:dyDescent="0.25">
      <c r="B11" t="s">
        <v>205</v>
      </c>
      <c r="C11" s="44">
        <f>SUM(C6:C9)</f>
        <v>50000</v>
      </c>
    </row>
    <row r="12" spans="1:6" hidden="1" x14ac:dyDescent="0.25">
      <c r="B12" s="99" t="s">
        <v>396</v>
      </c>
      <c r="C12" t="s">
        <v>402</v>
      </c>
      <c r="D12" s="99" t="s">
        <v>405</v>
      </c>
    </row>
    <row r="13" spans="1:6" hidden="1" x14ac:dyDescent="0.25">
      <c r="B13">
        <v>55000</v>
      </c>
      <c r="C13">
        <v>6137</v>
      </c>
      <c r="D13">
        <f>B13-C13</f>
        <v>48863</v>
      </c>
    </row>
    <row r="14" spans="1:6" hidden="1" x14ac:dyDescent="0.25">
      <c r="A14" s="68"/>
      <c r="B14" s="68"/>
      <c r="C14" s="68"/>
      <c r="D14" s="68"/>
    </row>
    <row r="15" spans="1:6" hidden="1" x14ac:dyDescent="0.25">
      <c r="B15" t="s">
        <v>404</v>
      </c>
    </row>
    <row r="16" spans="1:6" hidden="1" x14ac:dyDescent="0.25">
      <c r="B16" t="s">
        <v>369</v>
      </c>
      <c r="D16">
        <v>20000</v>
      </c>
    </row>
    <row r="17" spans="1:10" hidden="1" x14ac:dyDescent="0.25">
      <c r="B17" t="s">
        <v>384</v>
      </c>
      <c r="D17">
        <v>10000</v>
      </c>
    </row>
    <row r="18" spans="1:10" hidden="1" x14ac:dyDescent="0.25"/>
    <row r="19" spans="1:10" hidden="1" x14ac:dyDescent="0.25">
      <c r="B19" s="91" t="s">
        <v>385</v>
      </c>
      <c r="C19" s="91"/>
      <c r="D19" s="92">
        <f>SUM(D13:D18)</f>
        <v>78863</v>
      </c>
    </row>
    <row r="20" spans="1:10" hidden="1" x14ac:dyDescent="0.25"/>
    <row r="21" spans="1:10" hidden="1" x14ac:dyDescent="0.25"/>
    <row r="22" spans="1:10" hidden="1" x14ac:dyDescent="0.25"/>
    <row r="23" spans="1:10" hidden="1" x14ac:dyDescent="0.25">
      <c r="B23" s="120" t="s">
        <v>396</v>
      </c>
      <c r="C23" s="121" t="s">
        <v>406</v>
      </c>
      <c r="D23" s="121" t="s">
        <v>403</v>
      </c>
      <c r="E23" s="121" t="s">
        <v>388</v>
      </c>
    </row>
    <row r="24" spans="1:10" hidden="1" x14ac:dyDescent="0.25">
      <c r="B24" s="5">
        <v>55000</v>
      </c>
      <c r="C24" s="5">
        <v>6136.53</v>
      </c>
      <c r="D24" s="5">
        <f>B24-C24</f>
        <v>48863.47</v>
      </c>
      <c r="E24" s="5">
        <v>78863</v>
      </c>
    </row>
    <row r="25" spans="1:10" hidden="1" x14ac:dyDescent="0.25"/>
    <row r="26" spans="1:10" hidden="1" x14ac:dyDescent="0.25"/>
    <row r="27" spans="1:10" hidden="1" x14ac:dyDescent="0.25"/>
    <row r="28" spans="1:10" hidden="1" x14ac:dyDescent="0.25"/>
    <row r="29" spans="1:10" hidden="1" x14ac:dyDescent="0.25"/>
    <row r="30" spans="1:10" hidden="1" x14ac:dyDescent="0.25"/>
    <row r="32" spans="1:10" x14ac:dyDescent="0.25">
      <c r="A32" s="6" t="s">
        <v>0</v>
      </c>
      <c r="B32" s="6" t="s">
        <v>1</v>
      </c>
      <c r="C32" s="7" t="s">
        <v>2</v>
      </c>
      <c r="D32" s="8" t="s">
        <v>3</v>
      </c>
      <c r="E32" s="298" t="s">
        <v>424</v>
      </c>
      <c r="F32" s="216" t="s">
        <v>205</v>
      </c>
      <c r="G32" s="127" t="s">
        <v>839</v>
      </c>
      <c r="H32" s="127" t="s">
        <v>840</v>
      </c>
      <c r="I32" s="127" t="s">
        <v>841</v>
      </c>
      <c r="J32" s="127" t="s">
        <v>842</v>
      </c>
    </row>
    <row r="33" spans="1:10" x14ac:dyDescent="0.25">
      <c r="A33" s="5">
        <v>1</v>
      </c>
      <c r="B33" s="5" t="s">
        <v>912</v>
      </c>
      <c r="C33" s="5">
        <v>145000</v>
      </c>
      <c r="D33" s="5" t="s">
        <v>11</v>
      </c>
      <c r="E33" s="5">
        <f>C33</f>
        <v>145000</v>
      </c>
      <c r="F33" s="5">
        <f>E33</f>
        <v>145000</v>
      </c>
      <c r="G33" s="5"/>
      <c r="H33" s="5"/>
      <c r="I33" s="5"/>
      <c r="J33" s="5"/>
    </row>
    <row r="34" spans="1:10" x14ac:dyDescent="0.25">
      <c r="A34" s="5">
        <v>2</v>
      </c>
      <c r="B34" s="5" t="s">
        <v>913</v>
      </c>
      <c r="C34" s="5">
        <v>500</v>
      </c>
      <c r="D34" s="5" t="s">
        <v>914</v>
      </c>
      <c r="E34" s="5">
        <f t="shared" ref="E34:E42" si="0">C34</f>
        <v>500</v>
      </c>
      <c r="F34" s="5">
        <f t="shared" ref="F34:F42" si="1">E34</f>
        <v>500</v>
      </c>
      <c r="G34" s="5"/>
      <c r="H34" s="5"/>
      <c r="I34" s="5"/>
      <c r="J34" s="5">
        <f t="shared" ref="J34:J42" si="2">C34-G34-H34-I34</f>
        <v>500</v>
      </c>
    </row>
    <row r="35" spans="1:10" ht="18" x14ac:dyDescent="0.25">
      <c r="A35" s="5"/>
      <c r="B35" s="5" t="s">
        <v>384</v>
      </c>
      <c r="C35" s="5">
        <v>8000</v>
      </c>
      <c r="D35" s="5" t="s">
        <v>11</v>
      </c>
      <c r="E35" s="5">
        <f t="shared" si="0"/>
        <v>8000</v>
      </c>
      <c r="F35" s="5">
        <f t="shared" si="1"/>
        <v>8000</v>
      </c>
      <c r="G35" s="715"/>
      <c r="H35" s="5"/>
      <c r="I35" s="5"/>
      <c r="J35" s="5">
        <f t="shared" si="2"/>
        <v>8000</v>
      </c>
    </row>
    <row r="36" spans="1:10" ht="18" x14ac:dyDescent="0.25">
      <c r="A36" s="5"/>
      <c r="B36" s="5" t="s">
        <v>948</v>
      </c>
      <c r="C36" s="5">
        <v>8000</v>
      </c>
      <c r="D36" s="5" t="s">
        <v>949</v>
      </c>
      <c r="E36" s="5">
        <f t="shared" si="0"/>
        <v>8000</v>
      </c>
      <c r="F36" s="5">
        <f t="shared" si="1"/>
        <v>8000</v>
      </c>
      <c r="G36" s="715"/>
      <c r="H36" s="5"/>
      <c r="I36" s="5"/>
      <c r="J36" s="5">
        <f t="shared" si="2"/>
        <v>8000</v>
      </c>
    </row>
    <row r="37" spans="1:10" ht="18" x14ac:dyDescent="0.35">
      <c r="A37" s="5"/>
      <c r="B37" s="145"/>
      <c r="C37" s="5"/>
      <c r="D37" s="5"/>
      <c r="E37" s="5">
        <f t="shared" si="0"/>
        <v>0</v>
      </c>
      <c r="F37" s="5">
        <f t="shared" si="1"/>
        <v>0</v>
      </c>
      <c r="G37" s="715"/>
      <c r="H37" s="5"/>
      <c r="I37" s="5"/>
      <c r="J37" s="5">
        <f t="shared" si="2"/>
        <v>0</v>
      </c>
    </row>
    <row r="38" spans="1:10" ht="18" x14ac:dyDescent="0.25">
      <c r="A38" s="5"/>
      <c r="B38" s="5"/>
      <c r="C38" s="5"/>
      <c r="D38" s="5"/>
      <c r="E38" s="5">
        <f t="shared" si="0"/>
        <v>0</v>
      </c>
      <c r="F38" s="5">
        <f t="shared" si="1"/>
        <v>0</v>
      </c>
      <c r="G38" s="715"/>
      <c r="H38" s="5"/>
      <c r="I38" s="5"/>
      <c r="J38" s="5">
        <f t="shared" si="2"/>
        <v>0</v>
      </c>
    </row>
    <row r="39" spans="1:10" ht="18" x14ac:dyDescent="0.25">
      <c r="A39" s="5"/>
      <c r="B39" s="5"/>
      <c r="C39" s="5"/>
      <c r="D39" s="5"/>
      <c r="E39" s="5">
        <f t="shared" si="0"/>
        <v>0</v>
      </c>
      <c r="F39" s="5">
        <f t="shared" si="1"/>
        <v>0</v>
      </c>
      <c r="G39" s="715"/>
      <c r="H39" s="5"/>
      <c r="I39" s="5"/>
      <c r="J39" s="5">
        <f t="shared" si="2"/>
        <v>0</v>
      </c>
    </row>
    <row r="40" spans="1:10" x14ac:dyDescent="0.25">
      <c r="A40" s="5"/>
      <c r="B40" s="5"/>
      <c r="C40" s="5"/>
      <c r="D40" s="5"/>
      <c r="E40" s="5">
        <f t="shared" si="0"/>
        <v>0</v>
      </c>
      <c r="F40" s="5">
        <f t="shared" si="1"/>
        <v>0</v>
      </c>
      <c r="G40" s="5"/>
      <c r="H40" s="5"/>
      <c r="I40" s="5"/>
      <c r="J40" s="5">
        <f t="shared" si="2"/>
        <v>0</v>
      </c>
    </row>
    <row r="41" spans="1:10" x14ac:dyDescent="0.25">
      <c r="A41" s="5"/>
      <c r="B41" s="5"/>
      <c r="C41" s="5"/>
      <c r="D41" s="5"/>
      <c r="E41" s="5">
        <f t="shared" si="0"/>
        <v>0</v>
      </c>
      <c r="F41" s="5">
        <f t="shared" si="1"/>
        <v>0</v>
      </c>
      <c r="G41" s="5"/>
      <c r="H41" s="5"/>
      <c r="I41" s="5"/>
      <c r="J41" s="5">
        <f t="shared" si="2"/>
        <v>0</v>
      </c>
    </row>
    <row r="42" spans="1:10" x14ac:dyDescent="0.25">
      <c r="A42" s="5"/>
      <c r="B42" s="5"/>
      <c r="C42" s="5"/>
      <c r="D42" s="5"/>
      <c r="E42" s="5">
        <f t="shared" si="0"/>
        <v>0</v>
      </c>
      <c r="F42" s="5">
        <f t="shared" si="1"/>
        <v>0</v>
      </c>
      <c r="G42" s="5"/>
      <c r="H42" s="5"/>
      <c r="I42" s="5"/>
      <c r="J42" s="5">
        <f t="shared" si="2"/>
        <v>0</v>
      </c>
    </row>
    <row r="43" spans="1:10" x14ac:dyDescent="0.25">
      <c r="A43" s="5"/>
      <c r="B43" s="5" t="s">
        <v>205</v>
      </c>
      <c r="C43" s="284">
        <f>SUM(C33:C42)</f>
        <v>161500</v>
      </c>
      <c r="D43" s="15"/>
      <c r="E43" s="284">
        <f t="shared" ref="E43:J43" si="3">SUM(E33:E42)</f>
        <v>161500</v>
      </c>
      <c r="F43" s="15">
        <f t="shared" si="3"/>
        <v>161500</v>
      </c>
      <c r="G43" s="15">
        <f t="shared" si="3"/>
        <v>0</v>
      </c>
      <c r="H43" s="15">
        <f t="shared" si="3"/>
        <v>0</v>
      </c>
      <c r="I43" s="15">
        <f t="shared" si="3"/>
        <v>0</v>
      </c>
      <c r="J43" s="15">
        <f t="shared" si="3"/>
        <v>16500</v>
      </c>
    </row>
  </sheetData>
  <pageMargins left="0.7" right="0.7" top="0.75" bottom="0.75"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2"/>
  <sheetViews>
    <sheetView workbookViewId="0">
      <selection activeCell="C29" sqref="C29"/>
    </sheetView>
  </sheetViews>
  <sheetFormatPr defaultRowHeight="15" x14ac:dyDescent="0.25"/>
  <cols>
    <col min="2" max="2" width="31.7109375" customWidth="1"/>
    <col min="3" max="3" width="19.140625" customWidth="1"/>
    <col min="4" max="4" width="18.140625" customWidth="1"/>
    <col min="5" max="5" width="12.42578125" customWidth="1"/>
    <col min="6" max="6" width="14.85546875" customWidth="1"/>
  </cols>
  <sheetData>
    <row r="2" spans="1:6" ht="26.25" x14ac:dyDescent="0.4">
      <c r="A2" s="23" t="s">
        <v>28</v>
      </c>
    </row>
    <row r="4" spans="1:6" hidden="1" x14ac:dyDescent="0.25"/>
    <row r="5" spans="1:6" ht="33" hidden="1" customHeight="1" x14ac:dyDescent="0.25">
      <c r="A5" s="6" t="s">
        <v>0</v>
      </c>
      <c r="B5" s="6" t="s">
        <v>1</v>
      </c>
      <c r="C5" s="7" t="s">
        <v>2</v>
      </c>
      <c r="D5" s="8" t="s">
        <v>3</v>
      </c>
      <c r="F5" t="s">
        <v>34</v>
      </c>
    </row>
    <row r="6" spans="1:6" hidden="1" x14ac:dyDescent="0.25">
      <c r="A6" s="4">
        <v>1</v>
      </c>
      <c r="B6" s="30" t="s">
        <v>29</v>
      </c>
      <c r="C6" s="31">
        <v>23800</v>
      </c>
      <c r="D6" s="31" t="s">
        <v>11</v>
      </c>
      <c r="F6" t="s">
        <v>37</v>
      </c>
    </row>
    <row r="7" spans="1:6" hidden="1" x14ac:dyDescent="0.25"/>
    <row r="8" spans="1:6" hidden="1" x14ac:dyDescent="0.25"/>
    <row r="9" spans="1:6" hidden="1" x14ac:dyDescent="0.25">
      <c r="B9" t="s">
        <v>205</v>
      </c>
      <c r="C9" s="44">
        <f>SUM(C6:C8)</f>
        <v>23800</v>
      </c>
    </row>
    <row r="10" spans="1:6" hidden="1" x14ac:dyDescent="0.25">
      <c r="C10" s="44"/>
    </row>
    <row r="11" spans="1:6" hidden="1" x14ac:dyDescent="0.25">
      <c r="C11" s="100" t="s">
        <v>396</v>
      </c>
      <c r="D11" s="99" t="s">
        <v>402</v>
      </c>
      <c r="E11" t="s">
        <v>403</v>
      </c>
    </row>
    <row r="12" spans="1:6" hidden="1" x14ac:dyDescent="0.25">
      <c r="C12">
        <v>24000</v>
      </c>
      <c r="D12">
        <v>12000</v>
      </c>
      <c r="E12">
        <f>C12-D12</f>
        <v>12000</v>
      </c>
    </row>
    <row r="13" spans="1:6" hidden="1" x14ac:dyDescent="0.25">
      <c r="B13" s="68"/>
      <c r="C13" s="68"/>
      <c r="D13" s="68"/>
    </row>
    <row r="14" spans="1:6" hidden="1" x14ac:dyDescent="0.25"/>
    <row r="15" spans="1:6" hidden="1" x14ac:dyDescent="0.25"/>
    <row r="16" spans="1:6" hidden="1" x14ac:dyDescent="0.25">
      <c r="B16" s="30" t="s">
        <v>29</v>
      </c>
      <c r="E16">
        <v>10000</v>
      </c>
    </row>
    <row r="17" spans="1:10" hidden="1" x14ac:dyDescent="0.25"/>
    <row r="18" spans="1:10" hidden="1" x14ac:dyDescent="0.25"/>
    <row r="19" spans="1:10" hidden="1" x14ac:dyDescent="0.25">
      <c r="B19" t="s">
        <v>386</v>
      </c>
      <c r="C19" s="44"/>
      <c r="E19" s="44">
        <f>E12+E16</f>
        <v>22000</v>
      </c>
    </row>
    <row r="20" spans="1:10" hidden="1" x14ac:dyDescent="0.25"/>
    <row r="21" spans="1:10" hidden="1" x14ac:dyDescent="0.25"/>
    <row r="22" spans="1:10" hidden="1" x14ac:dyDescent="0.25">
      <c r="B22" s="120" t="s">
        <v>396</v>
      </c>
      <c r="C22" s="121" t="s">
        <v>406</v>
      </c>
      <c r="D22" s="121" t="s">
        <v>403</v>
      </c>
      <c r="E22" s="121" t="s">
        <v>388</v>
      </c>
    </row>
    <row r="23" spans="1:10" hidden="1" x14ac:dyDescent="0.25">
      <c r="B23" s="5">
        <v>24000</v>
      </c>
      <c r="C23" s="5">
        <v>11997.78</v>
      </c>
      <c r="D23" s="5">
        <f>B23-C23</f>
        <v>12002.22</v>
      </c>
      <c r="E23" s="5">
        <v>22000</v>
      </c>
    </row>
    <row r="24" spans="1:10" hidden="1" x14ac:dyDescent="0.25"/>
    <row r="25" spans="1:10" hidden="1" x14ac:dyDescent="0.25"/>
    <row r="26" spans="1:10" hidden="1" x14ac:dyDescent="0.25"/>
    <row r="28" spans="1:10" ht="30" x14ac:dyDescent="0.25">
      <c r="A28" s="6" t="s">
        <v>0</v>
      </c>
      <c r="B28" s="6" t="s">
        <v>1</v>
      </c>
      <c r="C28" s="7" t="s">
        <v>2</v>
      </c>
      <c r="D28" s="8" t="s">
        <v>3</v>
      </c>
      <c r="E28" s="298" t="s">
        <v>424</v>
      </c>
      <c r="F28" s="216" t="s">
        <v>205</v>
      </c>
      <c r="G28" s="127" t="s">
        <v>839</v>
      </c>
      <c r="H28" s="127" t="s">
        <v>840</v>
      </c>
      <c r="I28" s="127" t="s">
        <v>841</v>
      </c>
      <c r="J28" s="127" t="s">
        <v>842</v>
      </c>
    </row>
    <row r="29" spans="1:10" x14ac:dyDescent="0.25">
      <c r="A29" s="4">
        <v>1</v>
      </c>
      <c r="B29" s="77" t="s">
        <v>29</v>
      </c>
      <c r="C29" s="757">
        <v>25000</v>
      </c>
      <c r="D29" s="5" t="s">
        <v>11</v>
      </c>
      <c r="E29" s="15">
        <f>C29</f>
        <v>25000</v>
      </c>
      <c r="F29" s="5">
        <f>E29</f>
        <v>25000</v>
      </c>
      <c r="G29" s="5"/>
      <c r="H29" s="5"/>
      <c r="I29" s="5"/>
      <c r="J29" s="5"/>
    </row>
    <row r="30" spans="1:10" x14ac:dyDescent="0.25">
      <c r="A30" s="5"/>
      <c r="B30" s="77"/>
      <c r="C30" s="758"/>
      <c r="D30" s="5"/>
      <c r="E30" s="15">
        <f t="shared" ref="E30:E31" si="0">C30</f>
        <v>0</v>
      </c>
      <c r="F30" s="5">
        <f t="shared" ref="F30:F31" si="1">E30</f>
        <v>0</v>
      </c>
      <c r="G30" s="5"/>
      <c r="H30" s="5"/>
      <c r="I30" s="5"/>
      <c r="J30" s="5"/>
    </row>
    <row r="31" spans="1:10" x14ac:dyDescent="0.25">
      <c r="A31" s="5"/>
      <c r="B31" s="5"/>
      <c r="C31" s="758"/>
      <c r="D31" s="5"/>
      <c r="E31" s="15">
        <f t="shared" si="0"/>
        <v>0</v>
      </c>
      <c r="F31" s="5">
        <f t="shared" si="1"/>
        <v>0</v>
      </c>
      <c r="G31" s="5"/>
      <c r="H31" s="5"/>
      <c r="I31" s="5"/>
      <c r="J31" s="5"/>
    </row>
    <row r="32" spans="1:10" x14ac:dyDescent="0.25">
      <c r="A32" s="5"/>
      <c r="B32" s="5" t="s">
        <v>272</v>
      </c>
      <c r="C32" s="760">
        <f>SUM(C29:C31)</f>
        <v>25000</v>
      </c>
      <c r="D32" s="15"/>
      <c r="E32" s="284">
        <f t="shared" ref="E32:J32" si="2">SUM(E29:E31)</f>
        <v>25000</v>
      </c>
      <c r="F32" s="15">
        <f t="shared" si="2"/>
        <v>25000</v>
      </c>
      <c r="G32" s="15">
        <f t="shared" si="2"/>
        <v>0</v>
      </c>
      <c r="H32" s="15">
        <f t="shared" si="2"/>
        <v>0</v>
      </c>
      <c r="I32" s="15">
        <f t="shared" si="2"/>
        <v>0</v>
      </c>
      <c r="J32" s="15">
        <f t="shared" si="2"/>
        <v>0</v>
      </c>
    </row>
  </sheetData>
  <pageMargins left="0.7" right="0.7" top="0.75" bottom="0.75" header="0.3" footer="0.3"/>
  <pageSetup paperSize="9"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8"/>
  <sheetViews>
    <sheetView workbookViewId="0">
      <selection activeCell="C51" sqref="C51"/>
    </sheetView>
  </sheetViews>
  <sheetFormatPr defaultRowHeight="15" x14ac:dyDescent="0.25"/>
  <cols>
    <col min="2" max="2" width="31.28515625" customWidth="1"/>
    <col min="3" max="3" width="16" bestFit="1" customWidth="1"/>
    <col min="4" max="4" width="18.5703125" customWidth="1"/>
    <col min="5" max="5" width="15.7109375" customWidth="1"/>
    <col min="6" max="6" width="13.5703125" customWidth="1"/>
    <col min="7" max="9" width="9.28515625" bestFit="1" customWidth="1"/>
  </cols>
  <sheetData>
    <row r="2" spans="1:7" ht="26.25" x14ac:dyDescent="0.4">
      <c r="A2" s="23" t="s">
        <v>74</v>
      </c>
    </row>
    <row r="4" spans="1:7" hidden="1" x14ac:dyDescent="0.25"/>
    <row r="5" spans="1:7" ht="33" hidden="1" customHeight="1" x14ac:dyDescent="0.25">
      <c r="A5" s="6" t="s">
        <v>0</v>
      </c>
      <c r="B5" s="6" t="s">
        <v>1</v>
      </c>
      <c r="C5" s="7" t="s">
        <v>2</v>
      </c>
      <c r="D5" s="8" t="s">
        <v>3</v>
      </c>
      <c r="F5" t="s">
        <v>34</v>
      </c>
    </row>
    <row r="6" spans="1:7" hidden="1" x14ac:dyDescent="0.25">
      <c r="A6" s="10">
        <v>1</v>
      </c>
      <c r="B6" s="30" t="s">
        <v>30</v>
      </c>
      <c r="C6" s="31">
        <v>11900</v>
      </c>
      <c r="D6" s="31" t="s">
        <v>11</v>
      </c>
      <c r="F6" t="s">
        <v>45</v>
      </c>
    </row>
    <row r="7" spans="1:7" hidden="1" x14ac:dyDescent="0.25">
      <c r="A7" s="10">
        <v>2</v>
      </c>
      <c r="B7" s="30" t="s">
        <v>66</v>
      </c>
      <c r="C7" s="30">
        <v>297500</v>
      </c>
      <c r="D7" s="31" t="s">
        <v>11</v>
      </c>
      <c r="F7" t="s">
        <v>63</v>
      </c>
      <c r="G7" t="s">
        <v>62</v>
      </c>
    </row>
    <row r="8" spans="1:7" hidden="1" x14ac:dyDescent="0.25">
      <c r="A8" s="10">
        <v>3</v>
      </c>
      <c r="B8" s="30" t="s">
        <v>67</v>
      </c>
      <c r="C8" s="30">
        <v>47600</v>
      </c>
      <c r="D8" s="31" t="s">
        <v>11</v>
      </c>
    </row>
    <row r="9" spans="1:7" hidden="1" x14ac:dyDescent="0.25">
      <c r="A9" s="10">
        <v>4</v>
      </c>
      <c r="B9" s="5"/>
      <c r="C9" s="5"/>
      <c r="D9" s="5"/>
    </row>
    <row r="10" spans="1:7" hidden="1" x14ac:dyDescent="0.25"/>
    <row r="11" spans="1:7" hidden="1" x14ac:dyDescent="0.25">
      <c r="B11" s="45" t="s">
        <v>89</v>
      </c>
      <c r="C11" s="44">
        <f>SUM(C6:C10)</f>
        <v>357000</v>
      </c>
    </row>
    <row r="12" spans="1:7" hidden="1" x14ac:dyDescent="0.25"/>
    <row r="13" spans="1:7" hidden="1" x14ac:dyDescent="0.25"/>
    <row r="14" spans="1:7" hidden="1" x14ac:dyDescent="0.25">
      <c r="A14" s="68"/>
      <c r="B14" s="68"/>
      <c r="C14" s="68"/>
      <c r="D14" s="68"/>
    </row>
    <row r="15" spans="1:7" hidden="1" x14ac:dyDescent="0.25"/>
    <row r="16" spans="1:7" hidden="1" x14ac:dyDescent="0.25"/>
    <row r="17" spans="1:4" ht="30" hidden="1" x14ac:dyDescent="0.25">
      <c r="A17" s="6" t="s">
        <v>0</v>
      </c>
      <c r="B17" s="6" t="s">
        <v>1</v>
      </c>
      <c r="C17" s="7" t="s">
        <v>2</v>
      </c>
      <c r="D17" s="8" t="s">
        <v>3</v>
      </c>
    </row>
    <row r="18" spans="1:4" hidden="1" x14ac:dyDescent="0.25">
      <c r="A18" s="70">
        <v>1</v>
      </c>
      <c r="B18" s="30" t="s">
        <v>30</v>
      </c>
      <c r="C18" s="31">
        <v>11900</v>
      </c>
      <c r="D18" s="31" t="s">
        <v>11</v>
      </c>
    </row>
    <row r="19" spans="1:4" hidden="1" x14ac:dyDescent="0.25">
      <c r="A19" s="70">
        <v>2</v>
      </c>
      <c r="B19" s="30" t="s">
        <v>66</v>
      </c>
      <c r="C19" s="30"/>
      <c r="D19" s="31" t="s">
        <v>11</v>
      </c>
    </row>
    <row r="20" spans="1:4" hidden="1" x14ac:dyDescent="0.25">
      <c r="A20" s="70">
        <v>3</v>
      </c>
      <c r="B20" s="30" t="s">
        <v>67</v>
      </c>
      <c r="C20" s="30">
        <v>47600</v>
      </c>
      <c r="D20" s="31" t="s">
        <v>11</v>
      </c>
    </row>
    <row r="21" spans="1:4" hidden="1" x14ac:dyDescent="0.25">
      <c r="A21" s="70">
        <v>4</v>
      </c>
      <c r="B21" s="5"/>
      <c r="C21" s="5"/>
      <c r="D21" s="5"/>
    </row>
    <row r="22" spans="1:4" hidden="1" x14ac:dyDescent="0.25">
      <c r="A22" s="93"/>
      <c r="B22" s="72"/>
      <c r="C22" s="72"/>
      <c r="D22" s="72"/>
    </row>
    <row r="23" spans="1:4" hidden="1" x14ac:dyDescent="0.25">
      <c r="B23" s="101" t="s">
        <v>396</v>
      </c>
      <c r="C23" t="s">
        <v>402</v>
      </c>
      <c r="D23" s="102" t="s">
        <v>403</v>
      </c>
    </row>
    <row r="24" spans="1:4" hidden="1" x14ac:dyDescent="0.25">
      <c r="B24">
        <v>357000</v>
      </c>
      <c r="C24">
        <v>65000</v>
      </c>
      <c r="D24">
        <f>B24-C24</f>
        <v>292000</v>
      </c>
    </row>
    <row r="25" spans="1:4" hidden="1" x14ac:dyDescent="0.25">
      <c r="B25" s="54" t="s">
        <v>372</v>
      </c>
    </row>
    <row r="26" spans="1:4" hidden="1" x14ac:dyDescent="0.25">
      <c r="B26" t="s">
        <v>370</v>
      </c>
      <c r="C26">
        <v>360000</v>
      </c>
    </row>
    <row r="27" spans="1:4" hidden="1" x14ac:dyDescent="0.25">
      <c r="B27" t="s">
        <v>371</v>
      </c>
      <c r="C27">
        <v>198000</v>
      </c>
    </row>
    <row r="28" spans="1:4" hidden="1" x14ac:dyDescent="0.25">
      <c r="C28">
        <f>SUM(C26:C27)</f>
        <v>558000</v>
      </c>
    </row>
    <row r="29" spans="1:4" hidden="1" x14ac:dyDescent="0.25"/>
    <row r="30" spans="1:4" hidden="1" x14ac:dyDescent="0.25">
      <c r="B30" t="s">
        <v>373</v>
      </c>
    </row>
    <row r="31" spans="1:4" hidden="1" x14ac:dyDescent="0.25">
      <c r="B31" t="s">
        <v>370</v>
      </c>
      <c r="C31">
        <v>37000</v>
      </c>
    </row>
    <row r="32" spans="1:4" hidden="1" x14ac:dyDescent="0.25">
      <c r="B32" t="s">
        <v>371</v>
      </c>
      <c r="C32">
        <v>37000</v>
      </c>
    </row>
    <row r="33" spans="2:5" hidden="1" x14ac:dyDescent="0.25">
      <c r="C33">
        <f>SUM(C31:C32)</f>
        <v>74000</v>
      </c>
    </row>
    <row r="34" spans="2:5" hidden="1" x14ac:dyDescent="0.25"/>
    <row r="35" spans="2:5" hidden="1" x14ac:dyDescent="0.25">
      <c r="C35" s="44">
        <f>C28+C33</f>
        <v>632000</v>
      </c>
    </row>
    <row r="36" spans="2:5" hidden="1" x14ac:dyDescent="0.25"/>
    <row r="37" spans="2:5" hidden="1" x14ac:dyDescent="0.25"/>
    <row r="38" spans="2:5" hidden="1" x14ac:dyDescent="0.25">
      <c r="B38" t="s">
        <v>386</v>
      </c>
      <c r="C38" s="44">
        <f>B24-C24+C28+C33</f>
        <v>924000</v>
      </c>
    </row>
    <row r="39" spans="2:5" hidden="1" x14ac:dyDescent="0.25"/>
    <row r="40" spans="2:5" hidden="1" x14ac:dyDescent="0.25"/>
    <row r="41" spans="2:5" hidden="1" x14ac:dyDescent="0.25"/>
    <row r="42" spans="2:5" hidden="1" x14ac:dyDescent="0.25">
      <c r="B42" s="120" t="s">
        <v>396</v>
      </c>
      <c r="C42" s="121" t="s">
        <v>406</v>
      </c>
      <c r="D42" s="121" t="s">
        <v>403</v>
      </c>
      <c r="E42" s="121" t="s">
        <v>388</v>
      </c>
    </row>
    <row r="43" spans="2:5" hidden="1" x14ac:dyDescent="0.25">
      <c r="B43" s="5">
        <v>357000</v>
      </c>
      <c r="C43" s="5">
        <v>64653.4</v>
      </c>
      <c r="D43" s="5">
        <f>B43-C43</f>
        <v>292346.59999999998</v>
      </c>
      <c r="E43" s="5">
        <v>924000</v>
      </c>
    </row>
    <row r="44" spans="2:5" hidden="1" x14ac:dyDescent="0.25"/>
    <row r="45" spans="2:5" hidden="1" x14ac:dyDescent="0.25"/>
    <row r="46" spans="2:5" hidden="1" x14ac:dyDescent="0.25"/>
    <row r="47" spans="2:5" hidden="1" x14ac:dyDescent="0.25"/>
    <row r="48" spans="2:5" hidden="1" x14ac:dyDescent="0.25"/>
    <row r="50" spans="1:10" ht="30" x14ac:dyDescent="0.25">
      <c r="A50" s="6" t="s">
        <v>0</v>
      </c>
      <c r="B50" s="6" t="s">
        <v>1</v>
      </c>
      <c r="C50" s="7" t="s">
        <v>2</v>
      </c>
      <c r="D50" s="8" t="s">
        <v>3</v>
      </c>
      <c r="E50" s="298" t="s">
        <v>424</v>
      </c>
      <c r="F50" s="216" t="s">
        <v>205</v>
      </c>
      <c r="G50" s="127" t="s">
        <v>839</v>
      </c>
      <c r="H50" s="127" t="s">
        <v>840</v>
      </c>
      <c r="I50" s="127" t="s">
        <v>841</v>
      </c>
      <c r="J50" s="127" t="s">
        <v>842</v>
      </c>
    </row>
    <row r="51" spans="1:10" ht="18" x14ac:dyDescent="0.25">
      <c r="A51" s="132"/>
      <c r="B51" s="150"/>
      <c r="C51" s="282">
        <v>1668984</v>
      </c>
      <c r="D51" s="282" t="s">
        <v>11</v>
      </c>
      <c r="E51" s="282">
        <f>C51</f>
        <v>1668984</v>
      </c>
      <c r="F51" s="282">
        <f>C51</f>
        <v>1668984</v>
      </c>
      <c r="G51" s="282"/>
      <c r="H51" s="282"/>
      <c r="I51" s="282"/>
      <c r="J51" s="5"/>
    </row>
    <row r="52" spans="1:10" ht="18" x14ac:dyDescent="0.35">
      <c r="A52" s="132"/>
      <c r="B52" s="146"/>
      <c r="C52" s="282"/>
      <c r="D52" s="282"/>
      <c r="E52" s="282">
        <f t="shared" ref="E52:E57" si="0">C52</f>
        <v>0</v>
      </c>
      <c r="F52" s="282">
        <f t="shared" ref="F52:F57" si="1">C52</f>
        <v>0</v>
      </c>
      <c r="G52" s="282"/>
      <c r="H52" s="282"/>
      <c r="I52" s="282"/>
      <c r="J52" s="5"/>
    </row>
    <row r="53" spans="1:10" x14ac:dyDescent="0.25">
      <c r="A53" s="132"/>
      <c r="B53" s="132"/>
      <c r="C53" s="282"/>
      <c r="D53" s="282"/>
      <c r="E53" s="282">
        <f t="shared" si="0"/>
        <v>0</v>
      </c>
      <c r="F53" s="282">
        <f t="shared" si="1"/>
        <v>0</v>
      </c>
      <c r="G53" s="282"/>
      <c r="H53" s="282"/>
      <c r="I53" s="282"/>
      <c r="J53" s="5"/>
    </row>
    <row r="54" spans="1:10" x14ac:dyDescent="0.25">
      <c r="A54" s="132"/>
      <c r="B54" s="132"/>
      <c r="C54" s="282"/>
      <c r="D54" s="282"/>
      <c r="E54" s="282">
        <f t="shared" si="0"/>
        <v>0</v>
      </c>
      <c r="F54" s="282">
        <f t="shared" si="1"/>
        <v>0</v>
      </c>
      <c r="G54" s="282"/>
      <c r="H54" s="282"/>
      <c r="I54" s="282"/>
      <c r="J54" s="5"/>
    </row>
    <row r="55" spans="1:10" x14ac:dyDescent="0.25">
      <c r="A55" s="132"/>
      <c r="B55" s="132"/>
      <c r="C55" s="282"/>
      <c r="D55" s="282"/>
      <c r="E55" s="282">
        <f t="shared" si="0"/>
        <v>0</v>
      </c>
      <c r="F55" s="282">
        <f t="shared" si="1"/>
        <v>0</v>
      </c>
      <c r="G55" s="282"/>
      <c r="H55" s="282"/>
      <c r="I55" s="282"/>
      <c r="J55" s="5"/>
    </row>
    <row r="56" spans="1:10" x14ac:dyDescent="0.25">
      <c r="A56" s="132"/>
      <c r="B56" s="132"/>
      <c r="C56" s="282"/>
      <c r="D56" s="282"/>
      <c r="E56" s="282">
        <f t="shared" si="0"/>
        <v>0</v>
      </c>
      <c r="F56" s="282">
        <f t="shared" si="1"/>
        <v>0</v>
      </c>
      <c r="G56" s="282"/>
      <c r="H56" s="282"/>
      <c r="I56" s="282"/>
      <c r="J56" s="5"/>
    </row>
    <row r="57" spans="1:10" x14ac:dyDescent="0.25">
      <c r="A57" s="132"/>
      <c r="B57" s="132"/>
      <c r="C57" s="282"/>
      <c r="D57" s="282"/>
      <c r="E57" s="282">
        <f t="shared" si="0"/>
        <v>0</v>
      </c>
      <c r="F57" s="282">
        <f t="shared" si="1"/>
        <v>0</v>
      </c>
      <c r="G57" s="282"/>
      <c r="H57" s="282"/>
      <c r="I57" s="282"/>
      <c r="J57" s="5"/>
    </row>
    <row r="58" spans="1:10" x14ac:dyDescent="0.25">
      <c r="A58" s="132"/>
      <c r="B58" s="132" t="s">
        <v>205</v>
      </c>
      <c r="C58" s="285">
        <f>SUM(C51:C57)</f>
        <v>1668984</v>
      </c>
      <c r="D58" s="279"/>
      <c r="E58" s="285">
        <f t="shared" ref="E58:J58" si="2">SUM(E51:E57)</f>
        <v>1668984</v>
      </c>
      <c r="F58" s="279">
        <f t="shared" si="2"/>
        <v>1668984</v>
      </c>
      <c r="G58" s="279">
        <f t="shared" si="2"/>
        <v>0</v>
      </c>
      <c r="H58" s="279">
        <f t="shared" si="2"/>
        <v>0</v>
      </c>
      <c r="I58" s="279">
        <f t="shared" si="2"/>
        <v>0</v>
      </c>
      <c r="J58" s="89">
        <f t="shared" si="2"/>
        <v>0</v>
      </c>
    </row>
  </sheetData>
  <pageMargins left="0.7" right="0.7" top="0.75" bottom="0.75" header="0.3" footer="0.3"/>
  <pageSetup paperSize="9"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35"/>
  <sheetViews>
    <sheetView workbookViewId="0">
      <selection activeCell="C48" sqref="C48"/>
    </sheetView>
  </sheetViews>
  <sheetFormatPr defaultRowHeight="15" x14ac:dyDescent="0.25"/>
  <cols>
    <col min="2" max="2" width="26.140625" customWidth="1"/>
    <col min="3" max="3" width="10.42578125" customWidth="1"/>
    <col min="4" max="4" width="16.85546875" customWidth="1"/>
    <col min="5" max="6" width="13.42578125" bestFit="1" customWidth="1"/>
    <col min="7" max="10" width="9.28515625" bestFit="1" customWidth="1"/>
  </cols>
  <sheetData>
    <row r="4" spans="1:4" ht="26.25" x14ac:dyDescent="0.4">
      <c r="A4" s="23" t="s">
        <v>68</v>
      </c>
    </row>
    <row r="5" spans="1:4" hidden="1" x14ac:dyDescent="0.25"/>
    <row r="6" spans="1:4" ht="30" hidden="1" x14ac:dyDescent="0.25">
      <c r="A6" s="6" t="s">
        <v>0</v>
      </c>
      <c r="B6" s="6" t="s">
        <v>1</v>
      </c>
      <c r="C6" s="7" t="s">
        <v>2</v>
      </c>
      <c r="D6" s="8" t="s">
        <v>3</v>
      </c>
    </row>
    <row r="7" spans="1:4" hidden="1" x14ac:dyDescent="0.25">
      <c r="A7" s="4">
        <v>1</v>
      </c>
      <c r="B7" s="30" t="s">
        <v>69</v>
      </c>
      <c r="C7" s="31">
        <v>8330</v>
      </c>
      <c r="D7" s="31" t="s">
        <v>11</v>
      </c>
    </row>
    <row r="8" spans="1:4" hidden="1" x14ac:dyDescent="0.25">
      <c r="A8" s="4">
        <v>2</v>
      </c>
      <c r="B8" s="31" t="s">
        <v>70</v>
      </c>
      <c r="C8" s="31">
        <v>8330</v>
      </c>
      <c r="D8" s="31" t="s">
        <v>11</v>
      </c>
    </row>
    <row r="9" spans="1:4" hidden="1" x14ac:dyDescent="0.25"/>
    <row r="10" spans="1:4" hidden="1" x14ac:dyDescent="0.25">
      <c r="B10" s="5" t="s">
        <v>89</v>
      </c>
      <c r="C10" s="5">
        <f>SUM(C7:C9)</f>
        <v>16660</v>
      </c>
    </row>
    <row r="11" spans="1:4" hidden="1" x14ac:dyDescent="0.25">
      <c r="B11" s="99" t="s">
        <v>396</v>
      </c>
      <c r="C11" s="99" t="s">
        <v>406</v>
      </c>
      <c r="D11" s="99" t="s">
        <v>403</v>
      </c>
    </row>
    <row r="12" spans="1:4" hidden="1" x14ac:dyDescent="0.25">
      <c r="B12">
        <v>17000</v>
      </c>
      <c r="C12">
        <v>3000</v>
      </c>
      <c r="D12">
        <f>B12-C12</f>
        <v>14000</v>
      </c>
    </row>
    <row r="13" spans="1:4" hidden="1" x14ac:dyDescent="0.25">
      <c r="A13" s="68"/>
      <c r="B13" s="68"/>
      <c r="C13" s="68"/>
      <c r="D13" s="68"/>
    </row>
    <row r="14" spans="1:4" hidden="1" x14ac:dyDescent="0.25"/>
    <row r="15" spans="1:4" hidden="1" x14ac:dyDescent="0.25">
      <c r="A15" s="4">
        <v>1</v>
      </c>
      <c r="B15" s="30" t="s">
        <v>69</v>
      </c>
      <c r="C15" s="31">
        <v>6000</v>
      </c>
      <c r="D15" s="31" t="s">
        <v>11</v>
      </c>
    </row>
    <row r="16" spans="1:4" hidden="1" x14ac:dyDescent="0.25">
      <c r="A16" s="4">
        <v>2</v>
      </c>
      <c r="B16" s="31" t="s">
        <v>70</v>
      </c>
      <c r="C16" s="31">
        <v>7800</v>
      </c>
      <c r="D16" s="31" t="s">
        <v>11</v>
      </c>
    </row>
    <row r="17" spans="1:10" hidden="1" x14ac:dyDescent="0.25">
      <c r="C17" s="44">
        <f>SUM(C15:C16)</f>
        <v>13800</v>
      </c>
    </row>
    <row r="18" spans="1:10" hidden="1" x14ac:dyDescent="0.25"/>
    <row r="19" spans="1:10" hidden="1" x14ac:dyDescent="0.25">
      <c r="B19" t="s">
        <v>367</v>
      </c>
      <c r="C19">
        <f>D12+C17</f>
        <v>27800</v>
      </c>
    </row>
    <row r="20" spans="1:10" hidden="1" x14ac:dyDescent="0.25"/>
    <row r="21" spans="1:10" hidden="1" x14ac:dyDescent="0.25"/>
    <row r="22" spans="1:10" hidden="1" x14ac:dyDescent="0.25">
      <c r="B22" s="120" t="s">
        <v>396</v>
      </c>
      <c r="C22" s="121" t="s">
        <v>406</v>
      </c>
      <c r="D22" s="121" t="s">
        <v>403</v>
      </c>
      <c r="E22" s="121" t="s">
        <v>388</v>
      </c>
    </row>
    <row r="23" spans="1:10" hidden="1" x14ac:dyDescent="0.25">
      <c r="B23" s="5">
        <v>17000</v>
      </c>
      <c r="C23" s="5">
        <v>3050.18</v>
      </c>
      <c r="D23" s="5">
        <f>B23-C23</f>
        <v>13949.82</v>
      </c>
      <c r="E23" s="5">
        <v>27800</v>
      </c>
    </row>
    <row r="24" spans="1:10" hidden="1" x14ac:dyDescent="0.25"/>
    <row r="25" spans="1:10" hidden="1" x14ac:dyDescent="0.25"/>
    <row r="27" spans="1:10" ht="30" x14ac:dyDescent="0.25">
      <c r="A27" s="6" t="s">
        <v>0</v>
      </c>
      <c r="B27" s="6" t="s">
        <v>1</v>
      </c>
      <c r="C27" s="7" t="s">
        <v>2</v>
      </c>
      <c r="D27" s="8" t="s">
        <v>3</v>
      </c>
      <c r="E27" s="298" t="s">
        <v>424</v>
      </c>
      <c r="F27" s="216" t="s">
        <v>205</v>
      </c>
      <c r="G27" s="127" t="s">
        <v>839</v>
      </c>
      <c r="H27" s="127" t="s">
        <v>840</v>
      </c>
      <c r="I27" s="127" t="s">
        <v>841</v>
      </c>
      <c r="J27" s="127" t="s">
        <v>842</v>
      </c>
    </row>
    <row r="28" spans="1:10" ht="18" x14ac:dyDescent="0.35">
      <c r="A28" s="5"/>
      <c r="B28" s="152"/>
      <c r="C28" s="282">
        <v>28310</v>
      </c>
      <c r="D28" s="282" t="s">
        <v>11</v>
      </c>
      <c r="E28" s="282">
        <f>C28</f>
        <v>28310</v>
      </c>
      <c r="F28" s="282">
        <f>C28</f>
        <v>28310</v>
      </c>
      <c r="G28" s="282"/>
      <c r="H28" s="282"/>
      <c r="I28" s="282"/>
      <c r="J28" s="282"/>
    </row>
    <row r="29" spans="1:10" ht="18" x14ac:dyDescent="0.35">
      <c r="A29" s="5"/>
      <c r="B29" s="152"/>
      <c r="C29" s="279">
        <v>50000</v>
      </c>
      <c r="D29" s="282" t="s">
        <v>937</v>
      </c>
      <c r="E29" s="282">
        <f t="shared" ref="E29:E34" si="0">C29</f>
        <v>50000</v>
      </c>
      <c r="F29" s="282">
        <f t="shared" ref="F29:F34" si="1">C29</f>
        <v>50000</v>
      </c>
      <c r="G29" s="282"/>
      <c r="H29" s="282"/>
      <c r="I29" s="282"/>
      <c r="J29" s="282"/>
    </row>
    <row r="30" spans="1:10" x14ac:dyDescent="0.25">
      <c r="A30" s="5"/>
      <c r="B30" s="5"/>
      <c r="C30" s="282"/>
      <c r="D30" s="282"/>
      <c r="E30" s="282">
        <f t="shared" si="0"/>
        <v>0</v>
      </c>
      <c r="F30" s="282">
        <f t="shared" si="1"/>
        <v>0</v>
      </c>
      <c r="G30" s="282"/>
      <c r="H30" s="282"/>
      <c r="I30" s="282"/>
      <c r="J30" s="282"/>
    </row>
    <row r="31" spans="1:10" x14ac:dyDescent="0.25">
      <c r="A31" s="5"/>
      <c r="B31" s="5"/>
      <c r="C31" s="282"/>
      <c r="D31" s="282"/>
      <c r="E31" s="282">
        <f t="shared" si="0"/>
        <v>0</v>
      </c>
      <c r="F31" s="282">
        <f t="shared" si="1"/>
        <v>0</v>
      </c>
      <c r="G31" s="282"/>
      <c r="H31" s="282"/>
      <c r="I31" s="282"/>
      <c r="J31" s="282"/>
    </row>
    <row r="32" spans="1:10" x14ac:dyDescent="0.25">
      <c r="A32" s="5"/>
      <c r="B32" s="5"/>
      <c r="C32" s="282"/>
      <c r="D32" s="282"/>
      <c r="E32" s="282">
        <f t="shared" si="0"/>
        <v>0</v>
      </c>
      <c r="F32" s="282">
        <f t="shared" si="1"/>
        <v>0</v>
      </c>
      <c r="G32" s="282"/>
      <c r="H32" s="282"/>
      <c r="I32" s="282"/>
      <c r="J32" s="282"/>
    </row>
    <row r="33" spans="1:10" x14ac:dyDescent="0.25">
      <c r="A33" s="5"/>
      <c r="B33" s="5"/>
      <c r="C33" s="282"/>
      <c r="D33" s="282"/>
      <c r="E33" s="282">
        <f t="shared" si="0"/>
        <v>0</v>
      </c>
      <c r="F33" s="282">
        <f t="shared" si="1"/>
        <v>0</v>
      </c>
      <c r="G33" s="282"/>
      <c r="H33" s="282"/>
      <c r="I33" s="282"/>
      <c r="J33" s="282"/>
    </row>
    <row r="34" spans="1:10" x14ac:dyDescent="0.25">
      <c r="A34" s="5"/>
      <c r="B34" s="5"/>
      <c r="C34" s="282"/>
      <c r="D34" s="282"/>
      <c r="E34" s="282">
        <f t="shared" si="0"/>
        <v>0</v>
      </c>
      <c r="F34" s="282">
        <f t="shared" si="1"/>
        <v>0</v>
      </c>
      <c r="G34" s="282"/>
      <c r="H34" s="282"/>
      <c r="I34" s="282"/>
      <c r="J34" s="282"/>
    </row>
    <row r="35" spans="1:10" x14ac:dyDescent="0.25">
      <c r="A35" s="5"/>
      <c r="B35" s="5" t="s">
        <v>205</v>
      </c>
      <c r="C35" s="285">
        <f>SUM(C28:C34)</f>
        <v>78310</v>
      </c>
      <c r="D35" s="279"/>
      <c r="E35" s="285">
        <f t="shared" ref="E35:J35" si="2">SUM(E28:E34)</f>
        <v>78310</v>
      </c>
      <c r="F35" s="279">
        <f t="shared" si="2"/>
        <v>78310</v>
      </c>
      <c r="G35" s="279">
        <f t="shared" si="2"/>
        <v>0</v>
      </c>
      <c r="H35" s="279">
        <f t="shared" si="2"/>
        <v>0</v>
      </c>
      <c r="I35" s="279">
        <f t="shared" si="2"/>
        <v>0</v>
      </c>
      <c r="J35" s="279">
        <f t="shared" si="2"/>
        <v>0</v>
      </c>
    </row>
  </sheetData>
  <pageMargins left="0.7" right="0.7" top="0.75" bottom="0.75" header="0.3" footer="0.3"/>
  <pageSetup paperSize="9"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4"/>
  <sheetViews>
    <sheetView workbookViewId="0">
      <selection activeCell="C30" sqref="C30"/>
    </sheetView>
  </sheetViews>
  <sheetFormatPr defaultRowHeight="15" x14ac:dyDescent="0.25"/>
  <cols>
    <col min="2" max="2" width="35.85546875" customWidth="1"/>
    <col min="4" max="4" width="22.42578125" customWidth="1"/>
    <col min="5" max="5" width="13.140625" customWidth="1"/>
    <col min="6" max="6" width="13.85546875" customWidth="1"/>
  </cols>
  <sheetData>
    <row r="2" spans="1:6" ht="26.25" x14ac:dyDescent="0.4">
      <c r="A2" s="23" t="s">
        <v>31</v>
      </c>
    </row>
    <row r="4" spans="1:6" ht="33" hidden="1" customHeight="1" x14ac:dyDescent="0.25">
      <c r="A4" s="6" t="s">
        <v>0</v>
      </c>
      <c r="B4" s="6" t="s">
        <v>1</v>
      </c>
      <c r="C4" s="7" t="s">
        <v>2</v>
      </c>
      <c r="D4" s="8" t="s">
        <v>3</v>
      </c>
      <c r="F4" t="s">
        <v>34</v>
      </c>
    </row>
    <row r="5" spans="1:6" ht="15.75" hidden="1" x14ac:dyDescent="0.25">
      <c r="A5" s="4">
        <v>1</v>
      </c>
      <c r="B5" s="30" t="s">
        <v>32</v>
      </c>
      <c r="C5" s="31">
        <v>29750</v>
      </c>
      <c r="D5" s="31" t="s">
        <v>11</v>
      </c>
      <c r="F5" s="11" t="s">
        <v>35</v>
      </c>
    </row>
    <row r="6" spans="1:6" ht="15.75" hidden="1" x14ac:dyDescent="0.25">
      <c r="A6" s="4">
        <v>2</v>
      </c>
      <c r="B6" s="30" t="s">
        <v>33</v>
      </c>
      <c r="C6" s="31">
        <v>3570</v>
      </c>
      <c r="D6" s="31" t="s">
        <v>11</v>
      </c>
      <c r="F6" s="11" t="s">
        <v>36</v>
      </c>
    </row>
    <row r="7" spans="1:6" hidden="1" x14ac:dyDescent="0.25"/>
    <row r="8" spans="1:6" hidden="1" x14ac:dyDescent="0.25">
      <c r="B8" s="10" t="s">
        <v>89</v>
      </c>
      <c r="C8" s="41">
        <f>SUM(C5:C7)</f>
        <v>33320</v>
      </c>
    </row>
    <row r="9" spans="1:6" hidden="1" x14ac:dyDescent="0.25">
      <c r="B9" s="93"/>
      <c r="C9" s="94"/>
    </row>
    <row r="10" spans="1:6" hidden="1" x14ac:dyDescent="0.25">
      <c r="B10" s="93" t="s">
        <v>396</v>
      </c>
      <c r="C10" s="94" t="s">
        <v>406</v>
      </c>
      <c r="D10" s="99" t="s">
        <v>403</v>
      </c>
    </row>
    <row r="11" spans="1:6" hidden="1" x14ac:dyDescent="0.25">
      <c r="B11" s="93">
        <v>33000</v>
      </c>
      <c r="C11" s="94">
        <v>11000</v>
      </c>
      <c r="D11">
        <f>B11-C11</f>
        <v>22000</v>
      </c>
    </row>
    <row r="12" spans="1:6" hidden="1" x14ac:dyDescent="0.25"/>
    <row r="13" spans="1:6" hidden="1" x14ac:dyDescent="0.25">
      <c r="B13" s="68"/>
      <c r="C13" s="68"/>
      <c r="D13" s="68"/>
    </row>
    <row r="14" spans="1:6" hidden="1" x14ac:dyDescent="0.25"/>
    <row r="15" spans="1:6" hidden="1" x14ac:dyDescent="0.25"/>
    <row r="16" spans="1:6" hidden="1" x14ac:dyDescent="0.25"/>
    <row r="17" spans="1:10" hidden="1" x14ac:dyDescent="0.25">
      <c r="B17" s="30" t="s">
        <v>32</v>
      </c>
      <c r="C17">
        <v>10000</v>
      </c>
    </row>
    <row r="18" spans="1:10" hidden="1" x14ac:dyDescent="0.25"/>
    <row r="19" spans="1:10" hidden="1" x14ac:dyDescent="0.25"/>
    <row r="20" spans="1:10" hidden="1" x14ac:dyDescent="0.25">
      <c r="B20" t="s">
        <v>367</v>
      </c>
      <c r="C20" s="44">
        <f>D11+C17</f>
        <v>32000</v>
      </c>
    </row>
    <row r="21" spans="1:10" hidden="1" x14ac:dyDescent="0.25"/>
    <row r="22" spans="1:10" hidden="1" x14ac:dyDescent="0.25">
      <c r="B22" s="120" t="s">
        <v>396</v>
      </c>
      <c r="C22" s="121" t="s">
        <v>406</v>
      </c>
      <c r="D22" s="121" t="s">
        <v>403</v>
      </c>
      <c r="E22" s="121" t="s">
        <v>388</v>
      </c>
    </row>
    <row r="23" spans="1:10" hidden="1" x14ac:dyDescent="0.25">
      <c r="B23" s="5">
        <v>33000</v>
      </c>
      <c r="C23" s="5">
        <v>10710</v>
      </c>
      <c r="D23" s="5">
        <f>B23-C23</f>
        <v>22290</v>
      </c>
      <c r="E23" s="5">
        <v>32000</v>
      </c>
    </row>
    <row r="24" spans="1:10" hidden="1" x14ac:dyDescent="0.25"/>
    <row r="25" spans="1:10" hidden="1" x14ac:dyDescent="0.25"/>
    <row r="28" spans="1:10" ht="54" customHeight="1" x14ac:dyDescent="0.25">
      <c r="A28" s="6" t="s">
        <v>0</v>
      </c>
      <c r="B28" s="6" t="s">
        <v>1</v>
      </c>
      <c r="C28" s="7" t="s">
        <v>2</v>
      </c>
      <c r="D28" s="8" t="s">
        <v>3</v>
      </c>
      <c r="E28" s="298" t="s">
        <v>424</v>
      </c>
      <c r="F28" s="216" t="s">
        <v>205</v>
      </c>
      <c r="G28" s="127" t="s">
        <v>839</v>
      </c>
      <c r="H28" s="127" t="s">
        <v>840</v>
      </c>
      <c r="I28" s="127" t="s">
        <v>841</v>
      </c>
      <c r="J28" s="127" t="s">
        <v>842</v>
      </c>
    </row>
    <row r="29" spans="1:10" x14ac:dyDescent="0.25">
      <c r="A29" s="4">
        <v>1</v>
      </c>
      <c r="B29" s="77" t="s">
        <v>32</v>
      </c>
      <c r="C29" s="15">
        <v>90000</v>
      </c>
      <c r="D29" s="15" t="s">
        <v>11</v>
      </c>
      <c r="E29" s="5">
        <f>C29</f>
        <v>90000</v>
      </c>
      <c r="F29" s="5">
        <f>E29</f>
        <v>90000</v>
      </c>
      <c r="G29" s="5"/>
      <c r="H29" s="5"/>
      <c r="I29" s="5"/>
      <c r="J29" s="5"/>
    </row>
    <row r="30" spans="1:10" x14ac:dyDescent="0.25">
      <c r="A30" s="4">
        <v>2</v>
      </c>
      <c r="B30" s="77" t="s">
        <v>33</v>
      </c>
      <c r="C30" s="15"/>
      <c r="D30" s="15" t="s">
        <v>11</v>
      </c>
      <c r="E30" s="5">
        <f t="shared" ref="E30:E33" si="0">C30</f>
        <v>0</v>
      </c>
      <c r="F30" s="5">
        <f t="shared" ref="F30:F33" si="1">E30</f>
        <v>0</v>
      </c>
      <c r="G30" s="5"/>
      <c r="H30" s="5"/>
      <c r="I30" s="5"/>
      <c r="J30" s="5"/>
    </row>
    <row r="31" spans="1:10" x14ac:dyDescent="0.25">
      <c r="A31" s="5"/>
      <c r="B31" s="5"/>
      <c r="C31" s="5"/>
      <c r="D31" s="5"/>
      <c r="E31" s="5">
        <f t="shared" si="0"/>
        <v>0</v>
      </c>
      <c r="F31" s="5">
        <f t="shared" si="1"/>
        <v>0</v>
      </c>
      <c r="G31" s="5"/>
      <c r="H31" s="5"/>
      <c r="I31" s="5"/>
      <c r="J31" s="5"/>
    </row>
    <row r="32" spans="1:10" x14ac:dyDescent="0.25">
      <c r="A32" s="5"/>
      <c r="B32" s="5"/>
      <c r="C32" s="5"/>
      <c r="D32" s="5"/>
      <c r="E32" s="5">
        <f t="shared" si="0"/>
        <v>0</v>
      </c>
      <c r="F32" s="5">
        <f t="shared" si="1"/>
        <v>0</v>
      </c>
      <c r="G32" s="5"/>
      <c r="H32" s="5"/>
      <c r="I32" s="5"/>
      <c r="J32" s="5"/>
    </row>
    <row r="33" spans="1:10" x14ac:dyDescent="0.25">
      <c r="A33" s="5"/>
      <c r="B33" s="5"/>
      <c r="C33" s="5"/>
      <c r="D33" s="5"/>
      <c r="E33" s="5">
        <f t="shared" si="0"/>
        <v>0</v>
      </c>
      <c r="F33" s="5">
        <f t="shared" si="1"/>
        <v>0</v>
      </c>
      <c r="G33" s="5"/>
      <c r="H33" s="5"/>
      <c r="I33" s="5"/>
      <c r="J33" s="5"/>
    </row>
    <row r="34" spans="1:10" x14ac:dyDescent="0.25">
      <c r="A34" s="5"/>
      <c r="B34" s="5" t="s">
        <v>205</v>
      </c>
      <c r="C34" s="284">
        <f>SUM(C29:C33)</f>
        <v>90000</v>
      </c>
      <c r="D34" s="15"/>
      <c r="E34" s="284">
        <f>SUM(E29:E33)</f>
        <v>90000</v>
      </c>
      <c r="F34" s="15">
        <f>SUM(F29:F33)</f>
        <v>90000</v>
      </c>
      <c r="G34" s="15">
        <f t="shared" ref="G34:J34" si="2">SUM(G29:G33)</f>
        <v>0</v>
      </c>
      <c r="H34" s="15">
        <f t="shared" si="2"/>
        <v>0</v>
      </c>
      <c r="I34" s="15">
        <f t="shared" si="2"/>
        <v>0</v>
      </c>
      <c r="J34" s="15">
        <f t="shared" si="2"/>
        <v>0</v>
      </c>
    </row>
  </sheetData>
  <pageMargins left="0.7" right="0.7" top="0.75" bottom="0.75" header="0.3" footer="0.3"/>
  <pageSetup paperSize="9"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56"/>
  <sheetViews>
    <sheetView zoomScale="85" zoomScaleNormal="85" workbookViewId="0">
      <selection activeCell="C47" sqref="C47:C49"/>
    </sheetView>
  </sheetViews>
  <sheetFormatPr defaultRowHeight="15" x14ac:dyDescent="0.25"/>
  <cols>
    <col min="2" max="2" width="61.85546875" customWidth="1"/>
    <col min="4" max="4" width="18.28515625" customWidth="1"/>
    <col min="5" max="5" width="15" customWidth="1"/>
    <col min="6" max="6" width="13.85546875" customWidth="1"/>
  </cols>
  <sheetData>
    <row r="2" spans="1:6" ht="26.25" x14ac:dyDescent="0.4">
      <c r="A2" s="23" t="s">
        <v>13</v>
      </c>
    </row>
    <row r="3" spans="1:6" hidden="1" x14ac:dyDescent="0.25"/>
    <row r="4" spans="1:6" hidden="1" x14ac:dyDescent="0.25"/>
    <row r="5" spans="1:6" ht="33" hidden="1" customHeight="1" x14ac:dyDescent="0.25">
      <c r="A5" s="6" t="s">
        <v>0</v>
      </c>
      <c r="B5" s="6" t="s">
        <v>1</v>
      </c>
      <c r="C5" s="7" t="s">
        <v>2</v>
      </c>
      <c r="D5" s="8" t="s">
        <v>3</v>
      </c>
      <c r="F5" t="s">
        <v>34</v>
      </c>
    </row>
    <row r="6" spans="1:6" ht="75" hidden="1" customHeight="1" x14ac:dyDescent="0.25">
      <c r="A6" s="4">
        <v>1</v>
      </c>
      <c r="B6" s="29" t="s">
        <v>71</v>
      </c>
      <c r="C6" s="31">
        <v>23800</v>
      </c>
      <c r="D6" s="31" t="s">
        <v>11</v>
      </c>
      <c r="F6" s="12"/>
    </row>
    <row r="7" spans="1:6" hidden="1" x14ac:dyDescent="0.25">
      <c r="A7" s="4">
        <v>2</v>
      </c>
      <c r="B7" s="29" t="s">
        <v>14</v>
      </c>
      <c r="C7" s="31">
        <v>11900</v>
      </c>
      <c r="D7" s="31" t="s">
        <v>11</v>
      </c>
      <c r="F7" s="12"/>
    </row>
    <row r="8" spans="1:6" hidden="1" x14ac:dyDescent="0.25">
      <c r="A8" s="4">
        <v>3</v>
      </c>
      <c r="B8" s="29" t="s">
        <v>15</v>
      </c>
      <c r="C8" s="31">
        <v>4760</v>
      </c>
      <c r="D8" s="31" t="s">
        <v>11</v>
      </c>
      <c r="F8" s="12"/>
    </row>
    <row r="9" spans="1:6" hidden="1" x14ac:dyDescent="0.25">
      <c r="A9" s="4">
        <v>4</v>
      </c>
      <c r="B9" s="32" t="s">
        <v>16</v>
      </c>
      <c r="C9" s="31">
        <v>23800</v>
      </c>
      <c r="D9" s="31" t="s">
        <v>11</v>
      </c>
      <c r="F9" s="12"/>
    </row>
    <row r="10" spans="1:6" hidden="1" x14ac:dyDescent="0.25">
      <c r="A10" s="4">
        <v>5</v>
      </c>
      <c r="B10" s="87" t="s">
        <v>237</v>
      </c>
      <c r="C10" s="86">
        <v>3570</v>
      </c>
      <c r="D10" s="86" t="s">
        <v>57</v>
      </c>
      <c r="F10" s="12"/>
    </row>
    <row r="11" spans="1:6" hidden="1" x14ac:dyDescent="0.25">
      <c r="A11" s="4">
        <v>6</v>
      </c>
      <c r="B11" s="87" t="s">
        <v>239</v>
      </c>
      <c r="C11" s="86">
        <v>59500</v>
      </c>
      <c r="D11" s="86" t="s">
        <v>57</v>
      </c>
      <c r="F11" s="12"/>
    </row>
    <row r="12" spans="1:6" hidden="1" x14ac:dyDescent="0.25">
      <c r="A12" s="4">
        <v>7</v>
      </c>
      <c r="B12" s="76" t="s">
        <v>240</v>
      </c>
      <c r="C12" s="15">
        <v>160000</v>
      </c>
      <c r="D12" s="15"/>
      <c r="F12" s="12"/>
    </row>
    <row r="13" spans="1:6" hidden="1" x14ac:dyDescent="0.25">
      <c r="A13" s="4">
        <v>8</v>
      </c>
      <c r="B13" s="25" t="s">
        <v>253</v>
      </c>
      <c r="C13" s="21">
        <v>2737</v>
      </c>
      <c r="D13" s="21" t="s">
        <v>11</v>
      </c>
      <c r="F13" s="12"/>
    </row>
    <row r="14" spans="1:6" hidden="1" x14ac:dyDescent="0.25">
      <c r="A14" s="4"/>
      <c r="B14" s="21"/>
      <c r="C14" s="21"/>
      <c r="D14" s="21"/>
    </row>
    <row r="15" spans="1:6" hidden="1" x14ac:dyDescent="0.25">
      <c r="A15" s="3"/>
      <c r="B15" s="10" t="s">
        <v>89</v>
      </c>
      <c r="C15" s="41">
        <f>SUM(C6:C14)</f>
        <v>290067</v>
      </c>
    </row>
    <row r="16" spans="1:6" hidden="1" x14ac:dyDescent="0.25"/>
    <row r="17" spans="2:7" hidden="1" x14ac:dyDescent="0.25">
      <c r="B17" s="68"/>
      <c r="C17" s="68"/>
      <c r="D17" s="68"/>
      <c r="E17" s="68"/>
      <c r="F17" s="68"/>
    </row>
    <row r="18" spans="2:7" hidden="1" x14ac:dyDescent="0.25"/>
    <row r="19" spans="2:7" hidden="1" x14ac:dyDescent="0.25">
      <c r="B19" s="103" t="s">
        <v>396</v>
      </c>
      <c r="C19" s="104" t="s">
        <v>406</v>
      </c>
      <c r="D19" s="99" t="s">
        <v>403</v>
      </c>
    </row>
    <row r="20" spans="2:7" hidden="1" x14ac:dyDescent="0.25">
      <c r="B20">
        <v>290000</v>
      </c>
      <c r="C20">
        <v>25000</v>
      </c>
      <c r="D20">
        <f>B20-C20</f>
        <v>265000</v>
      </c>
    </row>
    <row r="21" spans="2:7" ht="15.75" hidden="1" thickBot="1" x14ac:dyDescent="0.3">
      <c r="B21" t="s">
        <v>404</v>
      </c>
    </row>
    <row r="22" spans="2:7" ht="16.5" hidden="1" thickTop="1" thickBot="1" x14ac:dyDescent="0.3">
      <c r="B22" s="80" t="s">
        <v>374</v>
      </c>
      <c r="C22" s="80" t="s">
        <v>375</v>
      </c>
      <c r="D22" s="80" t="s">
        <v>376</v>
      </c>
      <c r="E22" s="80" t="s">
        <v>377</v>
      </c>
      <c r="F22" s="81" t="s">
        <v>378</v>
      </c>
    </row>
    <row r="23" spans="2:7" hidden="1" x14ac:dyDescent="0.25">
      <c r="B23" s="90" t="s">
        <v>382</v>
      </c>
      <c r="C23" s="82">
        <v>1</v>
      </c>
      <c r="D23" s="82"/>
      <c r="E23" s="82"/>
      <c r="F23" s="83">
        <v>23800</v>
      </c>
      <c r="G23" t="s">
        <v>395</v>
      </c>
    </row>
    <row r="24" spans="2:7" hidden="1" x14ac:dyDescent="0.25">
      <c r="B24" s="5" t="s">
        <v>383</v>
      </c>
      <c r="C24" s="5">
        <v>1</v>
      </c>
      <c r="D24" s="5"/>
      <c r="E24" s="5"/>
      <c r="F24" s="5">
        <v>154700</v>
      </c>
      <c r="G24" t="s">
        <v>395</v>
      </c>
    </row>
    <row r="25" spans="2:7" hidden="1" x14ac:dyDescent="0.25">
      <c r="F25">
        <f>SUM(F23:F24)</f>
        <v>178500</v>
      </c>
    </row>
    <row r="26" spans="2:7" hidden="1" x14ac:dyDescent="0.25"/>
    <row r="27" spans="2:7" hidden="1" x14ac:dyDescent="0.25"/>
    <row r="28" spans="2:7" hidden="1" x14ac:dyDescent="0.25">
      <c r="B28" t="s">
        <v>367</v>
      </c>
      <c r="D28">
        <f>D20+F25</f>
        <v>443500</v>
      </c>
    </row>
    <row r="29" spans="2:7" hidden="1" x14ac:dyDescent="0.25"/>
    <row r="30" spans="2:7" hidden="1" x14ac:dyDescent="0.25"/>
    <row r="31" spans="2:7" hidden="1" x14ac:dyDescent="0.25"/>
    <row r="32" spans="2:7" hidden="1" x14ac:dyDescent="0.25">
      <c r="B32" s="120" t="s">
        <v>396</v>
      </c>
      <c r="C32" s="121" t="s">
        <v>406</v>
      </c>
      <c r="D32" s="121" t="s">
        <v>403</v>
      </c>
      <c r="E32" s="121" t="s">
        <v>388</v>
      </c>
    </row>
    <row r="33" spans="1:10" hidden="1" x14ac:dyDescent="0.25">
      <c r="B33" s="5">
        <v>290000</v>
      </c>
      <c r="C33" s="5">
        <v>24896.59</v>
      </c>
      <c r="D33" s="5">
        <f>B33-C33</f>
        <v>265103.40999999997</v>
      </c>
      <c r="E33" s="5">
        <v>443500</v>
      </c>
    </row>
    <row r="34" spans="1:10" hidden="1" x14ac:dyDescent="0.25"/>
    <row r="35" spans="1:10" hidden="1" x14ac:dyDescent="0.25"/>
    <row r="36" spans="1:10" hidden="1" x14ac:dyDescent="0.25"/>
    <row r="37" spans="1:10" hidden="1" x14ac:dyDescent="0.25"/>
    <row r="38" spans="1:10" hidden="1" x14ac:dyDescent="0.25"/>
    <row r="39" spans="1:10" hidden="1" x14ac:dyDescent="0.25"/>
    <row r="40" spans="1:10" hidden="1" x14ac:dyDescent="0.25"/>
    <row r="41" spans="1:10" hidden="1" x14ac:dyDescent="0.25"/>
    <row r="42" spans="1:10" hidden="1" x14ac:dyDescent="0.25"/>
    <row r="43" spans="1:10" hidden="1" x14ac:dyDescent="0.25"/>
    <row r="46" spans="1:10" ht="33" customHeight="1" x14ac:dyDescent="0.25">
      <c r="A46" s="6" t="s">
        <v>0</v>
      </c>
      <c r="B46" s="147" t="s">
        <v>1</v>
      </c>
      <c r="C46" s="148" t="s">
        <v>2</v>
      </c>
      <c r="D46" s="149" t="s">
        <v>3</v>
      </c>
      <c r="E46" s="298" t="s">
        <v>424</v>
      </c>
      <c r="F46" s="216" t="s">
        <v>205</v>
      </c>
      <c r="G46" s="127" t="s">
        <v>839</v>
      </c>
      <c r="H46" s="127" t="s">
        <v>840</v>
      </c>
      <c r="I46" s="127" t="s">
        <v>841</v>
      </c>
      <c r="J46" s="127" t="s">
        <v>842</v>
      </c>
    </row>
    <row r="47" spans="1:10" x14ac:dyDescent="0.25">
      <c r="A47" s="5"/>
      <c r="B47" s="5" t="s">
        <v>912</v>
      </c>
      <c r="C47" s="5">
        <v>80000</v>
      </c>
      <c r="D47" s="5" t="s">
        <v>11</v>
      </c>
      <c r="E47" s="5">
        <f>C47</f>
        <v>80000</v>
      </c>
      <c r="F47" s="5">
        <f>E47</f>
        <v>80000</v>
      </c>
      <c r="G47" s="5"/>
      <c r="H47" s="5"/>
      <c r="I47" s="5"/>
      <c r="J47" s="5"/>
    </row>
    <row r="48" spans="1:10" ht="34.5" customHeight="1" x14ac:dyDescent="0.25">
      <c r="A48" s="5"/>
      <c r="B48" s="150" t="s">
        <v>152</v>
      </c>
      <c r="C48" s="151">
        <v>197000</v>
      </c>
      <c r="D48" s="5" t="s">
        <v>933</v>
      </c>
      <c r="E48" s="5">
        <f t="shared" ref="E48:E55" si="0">C48</f>
        <v>197000</v>
      </c>
      <c r="F48" s="5">
        <f t="shared" ref="F48:F55" si="1">E48</f>
        <v>197000</v>
      </c>
      <c r="G48" s="5"/>
      <c r="H48" s="5"/>
      <c r="I48" s="5"/>
      <c r="J48" s="5"/>
    </row>
    <row r="49" spans="1:10" x14ac:dyDescent="0.25">
      <c r="A49" s="5"/>
      <c r="B49" s="5" t="s">
        <v>912</v>
      </c>
      <c r="C49" s="5">
        <v>20000</v>
      </c>
      <c r="D49" s="5" t="s">
        <v>11</v>
      </c>
      <c r="E49" s="5">
        <f>C49</f>
        <v>20000</v>
      </c>
      <c r="F49" s="5">
        <f>E49</f>
        <v>20000</v>
      </c>
      <c r="G49" s="5"/>
      <c r="H49" s="5"/>
      <c r="I49" s="5"/>
      <c r="J49" s="5"/>
    </row>
    <row r="50" spans="1:10" ht="18" x14ac:dyDescent="0.25">
      <c r="A50" s="5"/>
      <c r="B50" s="150"/>
      <c r="C50" s="150"/>
      <c r="D50" s="5"/>
      <c r="E50" s="5">
        <f t="shared" si="0"/>
        <v>0</v>
      </c>
      <c r="F50" s="5">
        <f t="shared" si="1"/>
        <v>0</v>
      </c>
      <c r="G50" s="5"/>
      <c r="H50" s="5"/>
      <c r="I50" s="5"/>
      <c r="J50" s="5"/>
    </row>
    <row r="51" spans="1:10" ht="18" x14ac:dyDescent="0.25">
      <c r="A51" s="5"/>
      <c r="B51" s="150"/>
      <c r="C51" s="150"/>
      <c r="D51" s="5"/>
      <c r="E51" s="5">
        <f t="shared" si="0"/>
        <v>0</v>
      </c>
      <c r="F51" s="5">
        <f t="shared" si="1"/>
        <v>0</v>
      </c>
      <c r="G51" s="5"/>
      <c r="H51" s="5"/>
      <c r="I51" s="5"/>
      <c r="J51" s="5"/>
    </row>
    <row r="52" spans="1:10" ht="18" x14ac:dyDescent="0.25">
      <c r="A52" s="5"/>
      <c r="B52" s="150"/>
      <c r="C52" s="150"/>
      <c r="D52" s="5"/>
      <c r="E52" s="5">
        <f t="shared" si="0"/>
        <v>0</v>
      </c>
      <c r="F52" s="5">
        <f t="shared" si="1"/>
        <v>0</v>
      </c>
      <c r="G52" s="5"/>
      <c r="H52" s="5"/>
      <c r="I52" s="5"/>
      <c r="J52" s="5"/>
    </row>
    <row r="53" spans="1:10" x14ac:dyDescent="0.25">
      <c r="A53" s="5"/>
      <c r="B53" s="5"/>
      <c r="C53" s="5"/>
      <c r="D53" s="5"/>
      <c r="E53" s="5">
        <f t="shared" si="0"/>
        <v>0</v>
      </c>
      <c r="F53" s="5">
        <f t="shared" si="1"/>
        <v>0</v>
      </c>
      <c r="G53" s="5"/>
      <c r="H53" s="5"/>
      <c r="I53" s="5"/>
      <c r="J53" s="5"/>
    </row>
    <row r="54" spans="1:10" x14ac:dyDescent="0.25">
      <c r="A54" s="5"/>
      <c r="B54" s="5"/>
      <c r="C54" s="5"/>
      <c r="D54" s="5"/>
      <c r="E54" s="5">
        <f t="shared" si="0"/>
        <v>0</v>
      </c>
      <c r="F54" s="5">
        <f t="shared" si="1"/>
        <v>0</v>
      </c>
      <c r="G54" s="5"/>
      <c r="H54" s="5"/>
      <c r="I54" s="5"/>
      <c r="J54" s="5"/>
    </row>
    <row r="55" spans="1:10" x14ac:dyDescent="0.25">
      <c r="A55" s="5"/>
      <c r="B55" s="5"/>
      <c r="C55" s="5"/>
      <c r="D55" s="5"/>
      <c r="E55" s="5">
        <f t="shared" si="0"/>
        <v>0</v>
      </c>
      <c r="F55" s="5">
        <f t="shared" si="1"/>
        <v>0</v>
      </c>
      <c r="G55" s="5"/>
      <c r="H55" s="5"/>
      <c r="I55" s="5"/>
      <c r="J55" s="5"/>
    </row>
    <row r="56" spans="1:10" x14ac:dyDescent="0.25">
      <c r="A56" s="5"/>
      <c r="B56" s="5" t="s">
        <v>205</v>
      </c>
      <c r="C56" s="284">
        <f>SUM(C47:C55)</f>
        <v>297000</v>
      </c>
      <c r="D56" s="15"/>
      <c r="E56" s="284">
        <f t="shared" ref="E56:F56" si="2">SUM(E47:E55)</f>
        <v>297000</v>
      </c>
      <c r="F56" s="15">
        <f t="shared" si="2"/>
        <v>297000</v>
      </c>
      <c r="G56" s="15">
        <f t="shared" ref="G56" si="3">SUM(G47:G55)</f>
        <v>0</v>
      </c>
      <c r="H56" s="15">
        <f t="shared" ref="H56" si="4">SUM(H47:H55)</f>
        <v>0</v>
      </c>
      <c r="I56" s="15">
        <f t="shared" ref="I56" si="5">SUM(I47:I55)</f>
        <v>0</v>
      </c>
      <c r="J56" s="15">
        <f t="shared" ref="J56" si="6">SUM(J47:J55)</f>
        <v>0</v>
      </c>
    </row>
  </sheetData>
  <protectedRanges>
    <protectedRange password="CE28" sqref="F6" name="Range1_3" securityDescriptor="O:WDG:WDD:(A;;CC;;;S-1-5-21-477299577-1181622504-3983365281-1685)(A;;CC;;;S-1-5-21-477299577-1181622504-3983365281-1899)"/>
    <protectedRange password="CE28" sqref="F8" name="Range1_3_1" securityDescriptor="O:WDG:WDD:(A;;CC;;;S-1-5-21-477299577-1181622504-3983365281-1685)(A;;CC;;;S-1-5-21-477299577-1181622504-3983365281-1899)"/>
    <protectedRange password="CE28" sqref="F9" name="Range1_3_2" securityDescriptor="O:WDG:WDD:(A;;CC;;;S-1-5-21-477299577-1181622504-3983365281-1685)(A;;CC;;;S-1-5-21-477299577-1181622504-3983365281-1899)"/>
    <protectedRange password="CE28" sqref="F7" name="Range1_3_3" securityDescriptor="O:WDG:WDD:(A;;CC;;;S-1-5-21-477299577-1181622504-3983365281-1685)(A;;CC;;;S-1-5-21-477299577-1181622504-3983365281-1899)"/>
  </protectedRanges>
  <pageMargins left="0.7" right="0.7" top="0.75" bottom="0.75" header="0.3" footer="0.3"/>
  <pageSetup orientation="portrait" horizontalDpi="4294967295" verticalDpi="4294967295"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8"/>
  <sheetViews>
    <sheetView topLeftCell="A3" workbookViewId="0">
      <selection activeCell="D24" sqref="D24"/>
    </sheetView>
  </sheetViews>
  <sheetFormatPr defaultRowHeight="15" x14ac:dyDescent="0.25"/>
  <cols>
    <col min="2" max="2" width="31.85546875" customWidth="1"/>
    <col min="4" max="4" width="18.5703125" customWidth="1"/>
    <col min="5" max="5" width="21.42578125" customWidth="1"/>
    <col min="6" max="6" width="18.140625" customWidth="1"/>
  </cols>
  <sheetData>
    <row r="2" spans="1:6" ht="26.25" x14ac:dyDescent="0.4">
      <c r="A2" s="23" t="s">
        <v>75</v>
      </c>
    </row>
    <row r="4" spans="1:6" hidden="1" x14ac:dyDescent="0.25"/>
    <row r="5" spans="1:6" ht="33" hidden="1" customHeight="1" x14ac:dyDescent="0.25">
      <c r="A5" s="6" t="s">
        <v>0</v>
      </c>
      <c r="B5" s="6" t="s">
        <v>1</v>
      </c>
      <c r="C5" s="7" t="s">
        <v>2</v>
      </c>
      <c r="D5" s="8" t="s">
        <v>3</v>
      </c>
      <c r="F5" t="s">
        <v>34</v>
      </c>
    </row>
    <row r="6" spans="1:6" ht="39.75" hidden="1" customHeight="1" x14ac:dyDescent="0.25">
      <c r="A6" s="4">
        <v>1</v>
      </c>
      <c r="B6" s="30" t="s">
        <v>24</v>
      </c>
      <c r="C6" s="31">
        <f>23800+3300</f>
        <v>27100</v>
      </c>
      <c r="D6" s="31" t="s">
        <v>11</v>
      </c>
      <c r="E6" s="27" t="s">
        <v>218</v>
      </c>
      <c r="F6" t="s">
        <v>40</v>
      </c>
    </row>
    <row r="7" spans="1:6" ht="36.75" hidden="1" x14ac:dyDescent="0.25">
      <c r="A7" s="4">
        <v>2</v>
      </c>
      <c r="B7" s="30" t="s">
        <v>85</v>
      </c>
      <c r="C7" s="31">
        <f>29750+4760</f>
        <v>34510</v>
      </c>
      <c r="D7" s="31" t="s">
        <v>11</v>
      </c>
      <c r="E7" s="27" t="s">
        <v>221</v>
      </c>
      <c r="F7" t="s">
        <v>41</v>
      </c>
    </row>
    <row r="8" spans="1:6" hidden="1" x14ac:dyDescent="0.25">
      <c r="A8" s="47">
        <v>3</v>
      </c>
      <c r="B8" s="38" t="s">
        <v>242</v>
      </c>
      <c r="C8" s="38">
        <v>160650</v>
      </c>
      <c r="D8" s="38" t="s">
        <v>241</v>
      </c>
    </row>
    <row r="9" spans="1:6" hidden="1" x14ac:dyDescent="0.25">
      <c r="B9" s="10" t="s">
        <v>89</v>
      </c>
      <c r="C9" s="10">
        <f>SUM(C6:C8)</f>
        <v>222260</v>
      </c>
    </row>
    <row r="10" spans="1:6" hidden="1" x14ac:dyDescent="0.25"/>
    <row r="11" spans="1:6" hidden="1" x14ac:dyDescent="0.25">
      <c r="B11" s="103" t="s">
        <v>396</v>
      </c>
      <c r="C11" s="104" t="s">
        <v>406</v>
      </c>
      <c r="D11" s="99" t="s">
        <v>403</v>
      </c>
    </row>
    <row r="12" spans="1:6" hidden="1" x14ac:dyDescent="0.25">
      <c r="B12">
        <v>222000</v>
      </c>
      <c r="C12">
        <v>7000</v>
      </c>
      <c r="D12">
        <f>B12-C12</f>
        <v>215000</v>
      </c>
    </row>
    <row r="13" spans="1:6" hidden="1" x14ac:dyDescent="0.25"/>
    <row r="14" spans="1:6" hidden="1" x14ac:dyDescent="0.25">
      <c r="B14" s="68"/>
      <c r="C14" s="68"/>
      <c r="D14" s="68"/>
    </row>
    <row r="15" spans="1:6" hidden="1" x14ac:dyDescent="0.25"/>
    <row r="16" spans="1:6" hidden="1" x14ac:dyDescent="0.25"/>
    <row r="17" spans="1:10" hidden="1" x14ac:dyDescent="0.25">
      <c r="B17" s="120" t="s">
        <v>396</v>
      </c>
      <c r="C17" s="121" t="s">
        <v>406</v>
      </c>
      <c r="D17" s="121" t="s">
        <v>403</v>
      </c>
      <c r="E17" s="121" t="s">
        <v>388</v>
      </c>
    </row>
    <row r="18" spans="1:10" hidden="1" x14ac:dyDescent="0.25">
      <c r="B18" s="5">
        <v>222000</v>
      </c>
      <c r="C18" s="5">
        <v>7001.78</v>
      </c>
      <c r="D18" s="5">
        <f>B18-C18</f>
        <v>214998.22</v>
      </c>
      <c r="E18" s="5">
        <v>215000</v>
      </c>
    </row>
    <row r="19" spans="1:10" hidden="1" x14ac:dyDescent="0.25"/>
    <row r="21" spans="1:10" ht="33" customHeight="1" x14ac:dyDescent="0.25">
      <c r="A21" s="6" t="s">
        <v>0</v>
      </c>
      <c r="B21" s="6" t="s">
        <v>1</v>
      </c>
      <c r="C21" s="7" t="s">
        <v>2</v>
      </c>
      <c r="D21" s="8" t="s">
        <v>3</v>
      </c>
      <c r="E21" s="298" t="s">
        <v>424</v>
      </c>
      <c r="F21" s="216" t="s">
        <v>205</v>
      </c>
      <c r="G21" s="127" t="s">
        <v>839</v>
      </c>
      <c r="H21" s="127" t="s">
        <v>840</v>
      </c>
      <c r="I21" s="127" t="s">
        <v>841</v>
      </c>
      <c r="J21" s="127" t="s">
        <v>842</v>
      </c>
    </row>
    <row r="22" spans="1:10" ht="39.75" customHeight="1" x14ac:dyDescent="0.25">
      <c r="A22" s="4">
        <v>1</v>
      </c>
      <c r="B22" s="77" t="s">
        <v>821</v>
      </c>
      <c r="C22" s="15">
        <v>19033</v>
      </c>
      <c r="D22" s="15" t="s">
        <v>427</v>
      </c>
      <c r="E22" s="716">
        <f>C22</f>
        <v>19033</v>
      </c>
      <c r="F22" s="9">
        <f>E22</f>
        <v>19033</v>
      </c>
      <c r="G22" s="5"/>
      <c r="H22" s="5"/>
      <c r="I22" s="5"/>
      <c r="J22" s="5"/>
    </row>
    <row r="23" spans="1:10" ht="15.75" x14ac:dyDescent="0.25">
      <c r="A23" s="4">
        <v>2</v>
      </c>
      <c r="B23" s="136"/>
      <c r="C23" s="15">
        <v>10000</v>
      </c>
      <c r="D23" s="15" t="s">
        <v>937</v>
      </c>
      <c r="E23" s="716">
        <f t="shared" ref="E23:E37" si="0">C23</f>
        <v>10000</v>
      </c>
      <c r="F23" s="9">
        <f t="shared" ref="F23:F37" si="1">E23</f>
        <v>10000</v>
      </c>
      <c r="G23" s="5"/>
      <c r="H23" s="5"/>
      <c r="I23" s="5"/>
      <c r="J23" s="5"/>
    </row>
    <row r="24" spans="1:10" x14ac:dyDescent="0.25">
      <c r="A24" s="126">
        <v>3</v>
      </c>
      <c r="B24" s="15"/>
      <c r="C24" s="15"/>
      <c r="D24" s="15"/>
      <c r="E24" s="716">
        <f t="shared" si="0"/>
        <v>0</v>
      </c>
      <c r="F24" s="9">
        <f t="shared" si="1"/>
        <v>0</v>
      </c>
      <c r="G24" s="5"/>
      <c r="H24" s="5"/>
      <c r="I24" s="5"/>
      <c r="J24" s="5"/>
    </row>
    <row r="25" spans="1:10" ht="15.75" x14ac:dyDescent="0.25">
      <c r="A25" s="5"/>
      <c r="B25" s="136"/>
      <c r="C25" s="5"/>
      <c r="D25" s="5"/>
      <c r="E25" s="716">
        <f t="shared" si="0"/>
        <v>0</v>
      </c>
      <c r="F25" s="9">
        <f t="shared" si="1"/>
        <v>0</v>
      </c>
      <c r="G25" s="5"/>
      <c r="H25" s="5"/>
      <c r="I25" s="5"/>
      <c r="J25" s="5"/>
    </row>
    <row r="26" spans="1:10" hidden="1" x14ac:dyDescent="0.25">
      <c r="A26" s="5"/>
      <c r="B26" s="5"/>
      <c r="C26" s="5"/>
      <c r="D26" s="5"/>
      <c r="E26" s="716">
        <f t="shared" si="0"/>
        <v>0</v>
      </c>
      <c r="F26" s="9">
        <f t="shared" si="1"/>
        <v>0</v>
      </c>
      <c r="G26" s="5"/>
      <c r="H26" s="5"/>
      <c r="I26" s="5"/>
      <c r="J26" s="5"/>
    </row>
    <row r="27" spans="1:10" hidden="1" x14ac:dyDescent="0.25">
      <c r="A27" s="5"/>
      <c r="B27" s="5"/>
      <c r="C27" s="5"/>
      <c r="D27" s="5"/>
      <c r="E27" s="716">
        <f t="shared" si="0"/>
        <v>0</v>
      </c>
      <c r="F27" s="9">
        <f t="shared" si="1"/>
        <v>0</v>
      </c>
      <c r="G27" s="5"/>
      <c r="H27" s="5"/>
      <c r="I27" s="5"/>
      <c r="J27" s="5"/>
    </row>
    <row r="28" spans="1:10" hidden="1" x14ac:dyDescent="0.25">
      <c r="A28" s="5"/>
      <c r="B28" s="5"/>
      <c r="C28" s="5"/>
      <c r="D28" s="5"/>
      <c r="E28" s="716">
        <f t="shared" si="0"/>
        <v>0</v>
      </c>
      <c r="F28" s="9">
        <f t="shared" si="1"/>
        <v>0</v>
      </c>
      <c r="G28" s="5"/>
      <c r="H28" s="5"/>
      <c r="I28" s="5"/>
      <c r="J28" s="5"/>
    </row>
    <row r="29" spans="1:10" hidden="1" x14ac:dyDescent="0.25">
      <c r="A29" s="5"/>
      <c r="B29" s="5"/>
      <c r="C29" s="5"/>
      <c r="D29" s="5"/>
      <c r="E29" s="716">
        <f t="shared" si="0"/>
        <v>0</v>
      </c>
      <c r="F29" s="9">
        <f t="shared" si="1"/>
        <v>0</v>
      </c>
      <c r="G29" s="5"/>
      <c r="H29" s="5"/>
      <c r="I29" s="5"/>
      <c r="J29" s="5"/>
    </row>
    <row r="30" spans="1:10" hidden="1" x14ac:dyDescent="0.25">
      <c r="A30" s="5"/>
      <c r="B30" s="5"/>
      <c r="C30" s="5"/>
      <c r="D30" s="5"/>
      <c r="E30" s="716">
        <f t="shared" si="0"/>
        <v>0</v>
      </c>
      <c r="F30" s="9">
        <f t="shared" si="1"/>
        <v>0</v>
      </c>
      <c r="G30" s="5"/>
      <c r="H30" s="5"/>
      <c r="I30" s="5"/>
      <c r="J30" s="5"/>
    </row>
    <row r="31" spans="1:10" hidden="1" x14ac:dyDescent="0.25">
      <c r="A31" s="5"/>
      <c r="B31" s="5"/>
      <c r="C31" s="5"/>
      <c r="D31" s="5"/>
      <c r="E31" s="716">
        <f t="shared" si="0"/>
        <v>0</v>
      </c>
      <c r="F31" s="9">
        <f t="shared" si="1"/>
        <v>0</v>
      </c>
      <c r="G31" s="5"/>
      <c r="H31" s="5"/>
      <c r="I31" s="5"/>
      <c r="J31" s="5"/>
    </row>
    <row r="32" spans="1:10" hidden="1" x14ac:dyDescent="0.25">
      <c r="A32" s="5"/>
      <c r="B32" s="5"/>
      <c r="C32" s="5"/>
      <c r="D32" s="5"/>
      <c r="E32" s="716">
        <f t="shared" si="0"/>
        <v>0</v>
      </c>
      <c r="F32" s="9">
        <f t="shared" si="1"/>
        <v>0</v>
      </c>
      <c r="G32" s="5"/>
      <c r="H32" s="5"/>
      <c r="I32" s="5"/>
      <c r="J32" s="5"/>
    </row>
    <row r="33" spans="1:11" hidden="1" x14ac:dyDescent="0.25">
      <c r="A33" s="5"/>
      <c r="B33" s="5"/>
      <c r="C33" s="5"/>
      <c r="D33" s="5"/>
      <c r="E33" s="716">
        <f t="shared" si="0"/>
        <v>0</v>
      </c>
      <c r="F33" s="9">
        <f t="shared" si="1"/>
        <v>0</v>
      </c>
      <c r="G33" s="5"/>
      <c r="H33" s="5"/>
      <c r="I33" s="5"/>
      <c r="J33" s="5"/>
    </row>
    <row r="34" spans="1:11" hidden="1" x14ac:dyDescent="0.25">
      <c r="A34" s="5"/>
      <c r="B34" s="5"/>
      <c r="C34" s="5"/>
      <c r="D34" s="5"/>
      <c r="E34" s="716">
        <f t="shared" si="0"/>
        <v>0</v>
      </c>
      <c r="F34" s="9">
        <f t="shared" si="1"/>
        <v>0</v>
      </c>
      <c r="G34" s="5"/>
      <c r="H34" s="5"/>
      <c r="I34" s="5"/>
      <c r="J34" s="5"/>
    </row>
    <row r="35" spans="1:11" hidden="1" x14ac:dyDescent="0.25">
      <c r="A35" s="5"/>
      <c r="B35" s="5"/>
      <c r="C35" s="5"/>
      <c r="D35" s="5"/>
      <c r="E35" s="716">
        <f t="shared" si="0"/>
        <v>0</v>
      </c>
      <c r="F35" s="9">
        <f t="shared" si="1"/>
        <v>0</v>
      </c>
      <c r="G35" s="5"/>
      <c r="H35" s="5"/>
      <c r="I35" s="5"/>
      <c r="J35" s="5"/>
    </row>
    <row r="36" spans="1:11" hidden="1" x14ac:dyDescent="0.25">
      <c r="A36" s="5"/>
      <c r="B36" s="5"/>
      <c r="C36" s="5"/>
      <c r="D36" s="5"/>
      <c r="E36" s="716">
        <f t="shared" si="0"/>
        <v>0</v>
      </c>
      <c r="F36" s="9">
        <f t="shared" si="1"/>
        <v>0</v>
      </c>
      <c r="G36" s="5"/>
      <c r="H36" s="5"/>
      <c r="I36" s="5"/>
      <c r="J36" s="5"/>
    </row>
    <row r="37" spans="1:11" x14ac:dyDescent="0.25">
      <c r="A37" s="5"/>
      <c r="B37" s="5"/>
      <c r="C37" s="5"/>
      <c r="D37" s="5"/>
      <c r="E37" s="716">
        <f t="shared" si="0"/>
        <v>0</v>
      </c>
      <c r="F37" s="9">
        <f t="shared" si="1"/>
        <v>0</v>
      </c>
      <c r="G37" s="5"/>
      <c r="H37" s="5"/>
      <c r="I37" s="5"/>
      <c r="J37" s="5"/>
    </row>
    <row r="38" spans="1:11" x14ac:dyDescent="0.25">
      <c r="A38" s="5"/>
      <c r="B38" s="5" t="s">
        <v>205</v>
      </c>
      <c r="C38" s="284">
        <f>SUM(C22:C37)</f>
        <v>29033</v>
      </c>
      <c r="D38" s="15"/>
      <c r="E38" s="284">
        <f t="shared" ref="E38:J38" si="2">SUM(E22:E37)</f>
        <v>29033</v>
      </c>
      <c r="F38" s="15">
        <f t="shared" si="2"/>
        <v>29033</v>
      </c>
      <c r="G38" s="15">
        <f t="shared" si="2"/>
        <v>0</v>
      </c>
      <c r="H38" s="15">
        <f t="shared" si="2"/>
        <v>0</v>
      </c>
      <c r="I38" s="15">
        <f t="shared" si="2"/>
        <v>0</v>
      </c>
      <c r="J38" s="15">
        <f t="shared" si="2"/>
        <v>0</v>
      </c>
      <c r="K38" s="16"/>
    </row>
  </sheetData>
  <pageMargins left="0.7" right="0.7" top="0.75" bottom="0.75" header="0.3" footer="0.3"/>
  <pageSetup orientation="portrait" horizontalDpi="4294967295" verticalDpi="4294967295"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P27"/>
  <sheetViews>
    <sheetView topLeftCell="B1" zoomScale="115" zoomScaleNormal="115" workbookViewId="0">
      <selection activeCell="D15" sqref="D15"/>
    </sheetView>
  </sheetViews>
  <sheetFormatPr defaultColWidth="9.140625" defaultRowHeight="15" x14ac:dyDescent="0.25"/>
  <cols>
    <col min="1" max="1" width="9.140625" style="16"/>
    <col min="2" max="2" width="35.7109375" style="16" customWidth="1"/>
    <col min="3" max="3" width="20.28515625" style="16" customWidth="1"/>
    <col min="4" max="4" width="36.140625" style="16" customWidth="1"/>
    <col min="5" max="5" width="19" style="16" hidden="1" customWidth="1"/>
    <col min="6" max="6" width="18.28515625" style="16" hidden="1" customWidth="1"/>
    <col min="7" max="10" width="0" style="16" hidden="1" customWidth="1"/>
    <col min="11" max="11" width="19.5703125" style="16" customWidth="1"/>
    <col min="12" max="12" width="16.5703125" style="16" bestFit="1" customWidth="1"/>
    <col min="13" max="13" width="14.85546875" style="16" customWidth="1"/>
    <col min="14" max="16" width="14.85546875" style="16" bestFit="1" customWidth="1"/>
    <col min="17" max="16384" width="9.140625" style="16"/>
  </cols>
  <sheetData>
    <row r="2" spans="1:16" ht="26.25" x14ac:dyDescent="0.4">
      <c r="A2" s="276" t="s">
        <v>76</v>
      </c>
    </row>
    <row r="4" spans="1:16" x14ac:dyDescent="0.25">
      <c r="A4" s="271" t="s">
        <v>0</v>
      </c>
      <c r="B4" s="298" t="s">
        <v>1</v>
      </c>
      <c r="C4" s="272" t="s">
        <v>388</v>
      </c>
      <c r="D4" s="273" t="s">
        <v>3</v>
      </c>
      <c r="K4" s="301" t="s">
        <v>424</v>
      </c>
      <c r="L4" s="16" t="s">
        <v>205</v>
      </c>
      <c r="M4" t="s">
        <v>839</v>
      </c>
      <c r="N4" t="s">
        <v>840</v>
      </c>
      <c r="O4" t="s">
        <v>841</v>
      </c>
      <c r="P4" t="s">
        <v>842</v>
      </c>
    </row>
    <row r="5" spans="1:16" ht="51.75" x14ac:dyDescent="0.25">
      <c r="A5" s="142">
        <v>1</v>
      </c>
      <c r="B5" s="734" t="s">
        <v>901</v>
      </c>
      <c r="C5" s="726">
        <v>2039541</v>
      </c>
      <c r="D5" s="727" t="s">
        <v>902</v>
      </c>
      <c r="K5" s="735">
        <f>C5</f>
        <v>2039541</v>
      </c>
      <c r="L5" s="397">
        <f>M5+N5+O5+P5</f>
        <v>2039541</v>
      </c>
      <c r="M5" s="398">
        <v>509885</v>
      </c>
      <c r="N5" s="281">
        <v>509885</v>
      </c>
      <c r="O5" s="281">
        <v>509885</v>
      </c>
      <c r="P5" s="281">
        <v>509886</v>
      </c>
    </row>
    <row r="6" spans="1:16" x14ac:dyDescent="0.25">
      <c r="A6" s="142">
        <v>2</v>
      </c>
      <c r="B6" s="345" t="s">
        <v>917</v>
      </c>
      <c r="C6" s="726">
        <f>668419-20000</f>
        <v>648419</v>
      </c>
      <c r="D6" s="728" t="s">
        <v>11</v>
      </c>
      <c r="K6" s="336">
        <f t="shared" ref="K6:K23" si="0">C6</f>
        <v>648419</v>
      </c>
      <c r="L6" s="397">
        <f t="shared" ref="L6:L23" si="1">M6+N6+O6+P6</f>
        <v>460627</v>
      </c>
      <c r="M6" s="397">
        <v>250000</v>
      </c>
      <c r="N6" s="397">
        <v>70000</v>
      </c>
      <c r="O6" s="397">
        <v>70000</v>
      </c>
      <c r="P6" s="397">
        <v>70627</v>
      </c>
    </row>
    <row r="7" spans="1:16" x14ac:dyDescent="0.25">
      <c r="A7" s="142">
        <v>3</v>
      </c>
      <c r="B7" s="345" t="s">
        <v>918</v>
      </c>
      <c r="C7" s="726">
        <f>150000+30000</f>
        <v>180000</v>
      </c>
      <c r="D7" s="728" t="s">
        <v>53</v>
      </c>
      <c r="K7" s="336">
        <f t="shared" si="0"/>
        <v>180000</v>
      </c>
      <c r="L7" s="397">
        <f t="shared" si="1"/>
        <v>150000</v>
      </c>
      <c r="M7" s="397">
        <v>37500</v>
      </c>
      <c r="N7" s="397">
        <v>37500</v>
      </c>
      <c r="O7" s="397">
        <v>37500</v>
      </c>
      <c r="P7" s="397">
        <v>37500</v>
      </c>
    </row>
    <row r="8" spans="1:16" x14ac:dyDescent="0.25">
      <c r="A8" s="142"/>
      <c r="B8" s="345" t="s">
        <v>938</v>
      </c>
      <c r="C8" s="726">
        <v>76160</v>
      </c>
      <c r="D8" s="728" t="s">
        <v>922</v>
      </c>
      <c r="K8" s="336">
        <f t="shared" si="0"/>
        <v>76160</v>
      </c>
      <c r="L8" s="397">
        <f t="shared" si="1"/>
        <v>76160</v>
      </c>
      <c r="M8" s="397">
        <v>76160</v>
      </c>
      <c r="N8" s="397">
        <v>0</v>
      </c>
      <c r="O8" s="397">
        <v>0</v>
      </c>
      <c r="P8" s="397">
        <v>0</v>
      </c>
    </row>
    <row r="9" spans="1:16" x14ac:dyDescent="0.25">
      <c r="A9" s="142"/>
      <c r="B9" s="759" t="s">
        <v>939</v>
      </c>
      <c r="C9" s="726">
        <v>235000</v>
      </c>
      <c r="D9" s="728" t="s">
        <v>922</v>
      </c>
      <c r="K9" s="336">
        <f t="shared" si="0"/>
        <v>235000</v>
      </c>
      <c r="L9" s="397"/>
      <c r="M9" s="397"/>
      <c r="N9" s="397">
        <v>235000</v>
      </c>
      <c r="O9" s="397"/>
      <c r="P9" s="397"/>
    </row>
    <row r="10" spans="1:16" ht="64.5" x14ac:dyDescent="0.25">
      <c r="A10" s="142"/>
      <c r="B10" s="759" t="s">
        <v>924</v>
      </c>
      <c r="C10" s="726">
        <v>188143</v>
      </c>
      <c r="D10" s="728" t="s">
        <v>925</v>
      </c>
      <c r="K10" s="336">
        <f t="shared" si="0"/>
        <v>188143</v>
      </c>
      <c r="L10" s="397"/>
      <c r="M10" s="397"/>
      <c r="N10" s="397"/>
      <c r="O10" s="397"/>
      <c r="P10" s="397"/>
    </row>
    <row r="11" spans="1:16" ht="90" x14ac:dyDescent="0.25">
      <c r="A11" s="142">
        <v>7</v>
      </c>
      <c r="B11" s="345" t="s">
        <v>929</v>
      </c>
      <c r="C11" s="726">
        <v>1068858</v>
      </c>
      <c r="D11" s="728" t="s">
        <v>925</v>
      </c>
      <c r="K11" s="336">
        <f t="shared" si="0"/>
        <v>1068858</v>
      </c>
      <c r="L11" s="397">
        <f t="shared" si="1"/>
        <v>0</v>
      </c>
      <c r="M11" s="397"/>
      <c r="N11" s="397"/>
      <c r="O11" s="397"/>
      <c r="P11" s="397"/>
    </row>
    <row r="12" spans="1:16" x14ac:dyDescent="0.25">
      <c r="A12" s="142">
        <v>8</v>
      </c>
      <c r="B12" s="345" t="s">
        <v>917</v>
      </c>
      <c r="C12" s="282">
        <v>2003000</v>
      </c>
      <c r="D12" s="5" t="s">
        <v>933</v>
      </c>
      <c r="K12" s="336">
        <f t="shared" si="0"/>
        <v>2003000</v>
      </c>
      <c r="L12" s="397">
        <f t="shared" si="1"/>
        <v>0</v>
      </c>
      <c r="M12" s="397"/>
      <c r="N12" s="397"/>
      <c r="O12" s="397"/>
      <c r="P12" s="397"/>
    </row>
    <row r="13" spans="1:16" x14ac:dyDescent="0.25">
      <c r="A13" s="142"/>
      <c r="B13" s="345" t="s">
        <v>942</v>
      </c>
      <c r="C13" s="726">
        <v>5000</v>
      </c>
      <c r="D13" s="727" t="s">
        <v>920</v>
      </c>
      <c r="K13" s="336">
        <f t="shared" si="0"/>
        <v>5000</v>
      </c>
      <c r="L13" s="397">
        <f t="shared" si="1"/>
        <v>0</v>
      </c>
      <c r="M13" s="397"/>
      <c r="N13" s="397"/>
      <c r="O13" s="397"/>
      <c r="P13" s="397"/>
    </row>
    <row r="14" spans="1:16" x14ac:dyDescent="0.25">
      <c r="A14" s="142"/>
      <c r="B14" s="345" t="s">
        <v>946</v>
      </c>
      <c r="C14" s="726">
        <v>35000</v>
      </c>
      <c r="D14" s="727" t="s">
        <v>947</v>
      </c>
      <c r="K14" s="336">
        <f t="shared" si="0"/>
        <v>35000</v>
      </c>
      <c r="L14" s="397">
        <f t="shared" si="1"/>
        <v>35000</v>
      </c>
      <c r="M14" s="397">
        <v>35000</v>
      </c>
      <c r="N14" s="397"/>
      <c r="O14" s="397"/>
      <c r="P14" s="397"/>
    </row>
    <row r="15" spans="1:16" x14ac:dyDescent="0.25">
      <c r="A15" s="142"/>
      <c r="B15" s="345" t="s">
        <v>950</v>
      </c>
      <c r="C15" s="726">
        <v>40000</v>
      </c>
      <c r="D15" s="727" t="s">
        <v>951</v>
      </c>
      <c r="K15" s="336">
        <f t="shared" si="0"/>
        <v>40000</v>
      </c>
      <c r="L15" s="397">
        <f t="shared" si="1"/>
        <v>0</v>
      </c>
      <c r="M15" s="397"/>
      <c r="N15" s="397"/>
      <c r="O15" s="397"/>
      <c r="P15" s="397"/>
    </row>
    <row r="16" spans="1:16" x14ac:dyDescent="0.25">
      <c r="A16" s="142"/>
      <c r="B16" s="345"/>
      <c r="C16" s="726">
        <v>0</v>
      </c>
      <c r="D16" s="727" t="s">
        <v>957</v>
      </c>
      <c r="K16" s="336">
        <f t="shared" si="0"/>
        <v>0</v>
      </c>
      <c r="L16" s="397">
        <f t="shared" si="1"/>
        <v>0</v>
      </c>
      <c r="M16" s="397"/>
      <c r="N16" s="397"/>
      <c r="O16" s="397"/>
      <c r="P16" s="397"/>
    </row>
    <row r="17" spans="1:16" x14ac:dyDescent="0.25">
      <c r="A17" s="142">
        <v>9</v>
      </c>
      <c r="B17" s="345" t="s">
        <v>962</v>
      </c>
      <c r="C17" s="726">
        <v>250000</v>
      </c>
      <c r="D17" s="727" t="s">
        <v>963</v>
      </c>
      <c r="K17" s="336">
        <f t="shared" si="0"/>
        <v>250000</v>
      </c>
      <c r="L17" s="397">
        <f t="shared" si="1"/>
        <v>0</v>
      </c>
      <c r="M17" s="397"/>
      <c r="N17" s="397"/>
      <c r="O17" s="397"/>
      <c r="P17" s="397"/>
    </row>
    <row r="18" spans="1:16" ht="36" x14ac:dyDescent="0.25">
      <c r="A18" s="142">
        <v>10</v>
      </c>
      <c r="B18" s="150" t="s">
        <v>973</v>
      </c>
      <c r="C18" s="726">
        <v>53550</v>
      </c>
      <c r="D18" s="727"/>
      <c r="K18" s="336">
        <f t="shared" si="0"/>
        <v>53550</v>
      </c>
      <c r="L18" s="397" t="e">
        <f t="shared" si="1"/>
        <v>#VALUE!</v>
      </c>
      <c r="M18" s="397"/>
      <c r="N18" t="s">
        <v>977</v>
      </c>
      <c r="O18" s="397" t="s">
        <v>975</v>
      </c>
      <c r="P18" s="397"/>
    </row>
    <row r="19" spans="1:16" ht="33" x14ac:dyDescent="0.3">
      <c r="A19" s="142">
        <v>11</v>
      </c>
      <c r="B19" s="811" t="s">
        <v>976</v>
      </c>
      <c r="C19" s="812">
        <v>53550</v>
      </c>
      <c r="D19" s="727"/>
      <c r="K19" s="336">
        <f t="shared" si="0"/>
        <v>53550</v>
      </c>
      <c r="L19" s="397" t="e">
        <f t="shared" si="1"/>
        <v>#VALUE!</v>
      </c>
      <c r="M19" s="397"/>
      <c r="N19" t="s">
        <v>977</v>
      </c>
      <c r="O19" s="397" t="s">
        <v>975</v>
      </c>
      <c r="P19" s="397"/>
    </row>
    <row r="20" spans="1:16" x14ac:dyDescent="0.25">
      <c r="A20" s="300"/>
      <c r="B20" s="43" t="s">
        <v>979</v>
      </c>
      <c r="C20" s="813">
        <v>291550</v>
      </c>
      <c r="D20" s="727"/>
      <c r="K20" s="336">
        <f t="shared" si="0"/>
        <v>291550</v>
      </c>
      <c r="L20" s="397" t="e">
        <f t="shared" si="1"/>
        <v>#VALUE!</v>
      </c>
      <c r="M20" s="397"/>
      <c r="N20" t="s">
        <v>977</v>
      </c>
      <c r="O20" s="397" t="s">
        <v>975</v>
      </c>
      <c r="P20" s="397"/>
    </row>
    <row r="21" spans="1:16" x14ac:dyDescent="0.25">
      <c r="A21" s="300"/>
      <c r="B21" s="15"/>
      <c r="C21" s="337"/>
      <c r="D21" s="727"/>
      <c r="K21" s="336">
        <f t="shared" si="0"/>
        <v>0</v>
      </c>
      <c r="L21" s="397">
        <f t="shared" si="1"/>
        <v>0</v>
      </c>
      <c r="M21" s="397"/>
      <c r="N21" s="397"/>
      <c r="O21" s="397"/>
      <c r="P21" s="397"/>
    </row>
    <row r="22" spans="1:16" x14ac:dyDescent="0.25">
      <c r="A22" s="300"/>
      <c r="B22" s="730"/>
      <c r="C22" s="731"/>
      <c r="D22" s="727"/>
      <c r="K22" s="336">
        <f t="shared" si="0"/>
        <v>0</v>
      </c>
      <c r="L22" s="397">
        <f t="shared" si="1"/>
        <v>0</v>
      </c>
      <c r="M22" s="397"/>
      <c r="N22" s="397"/>
      <c r="O22" s="397"/>
      <c r="P22" s="397"/>
    </row>
    <row r="23" spans="1:16" x14ac:dyDescent="0.25">
      <c r="A23" s="300">
        <v>36</v>
      </c>
      <c r="B23" s="732"/>
      <c r="C23" s="733"/>
      <c r="D23" s="727"/>
      <c r="K23" s="336">
        <f t="shared" si="0"/>
        <v>0</v>
      </c>
      <c r="L23" s="397">
        <f t="shared" si="1"/>
        <v>0</v>
      </c>
      <c r="M23" s="397"/>
      <c r="N23" s="397"/>
      <c r="O23" s="397"/>
      <c r="P23" s="397"/>
    </row>
    <row r="24" spans="1:16" x14ac:dyDescent="0.25">
      <c r="A24" s="300"/>
      <c r="B24" s="302"/>
      <c r="C24" s="303"/>
      <c r="D24" s="84"/>
      <c r="L24" s="397"/>
      <c r="M24" s="397"/>
      <c r="N24" s="397"/>
      <c r="O24" s="397"/>
      <c r="P24" s="397"/>
    </row>
    <row r="25" spans="1:16" ht="14.25" customHeight="1" x14ac:dyDescent="0.25">
      <c r="B25" s="78" t="s">
        <v>900</v>
      </c>
      <c r="C25" s="305">
        <f>SUM(C5:C24)</f>
        <v>7167771</v>
      </c>
      <c r="K25" s="305">
        <f t="shared" ref="K25:P25" si="2">SUM(K5:K24)</f>
        <v>7167771</v>
      </c>
      <c r="L25" s="717" t="e">
        <f t="shared" si="2"/>
        <v>#VALUE!</v>
      </c>
      <c r="M25" s="717">
        <f t="shared" si="2"/>
        <v>908545</v>
      </c>
      <c r="N25" s="717">
        <f t="shared" si="2"/>
        <v>852385</v>
      </c>
      <c r="O25" s="717">
        <f t="shared" si="2"/>
        <v>617385</v>
      </c>
      <c r="P25" s="717">
        <f t="shared" si="2"/>
        <v>618013</v>
      </c>
    </row>
    <row r="26" spans="1:16" x14ac:dyDescent="0.25">
      <c r="B26" s="302"/>
      <c r="C26" s="303"/>
      <c r="L26" s="397"/>
      <c r="M26" s="397"/>
      <c r="N26" s="397"/>
      <c r="O26" s="397"/>
      <c r="P26" s="397"/>
    </row>
    <row r="27" spans="1:16" x14ac:dyDescent="0.25">
      <c r="C27" s="304"/>
    </row>
  </sheetData>
  <pageMargins left="0.7" right="0.7" top="0.75" bottom="0.75" header="0.3" footer="0.3"/>
  <pageSetup orientation="portrait" horizontalDpi="4294967295" verticalDpi="4294967295"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761"/>
  <sheetViews>
    <sheetView zoomScale="110" zoomScaleNormal="110" workbookViewId="0">
      <pane ySplit="15" topLeftCell="A537" activePane="bottomLeft" state="frozen"/>
      <selection activeCell="D13" sqref="D13"/>
      <selection pane="bottomLeft" activeCell="K540" sqref="K540"/>
    </sheetView>
  </sheetViews>
  <sheetFormatPr defaultRowHeight="12.75" x14ac:dyDescent="0.2"/>
  <cols>
    <col min="1" max="4" width="3.7109375" style="154" customWidth="1"/>
    <col min="5" max="5" width="55.7109375" style="154" customWidth="1"/>
    <col min="6" max="6" width="5.5703125" style="339" customWidth="1"/>
    <col min="7" max="7" width="10.42578125" style="340" customWidth="1"/>
    <col min="8" max="8" width="8.28515625" style="154" hidden="1" customWidth="1"/>
    <col min="9" max="9" width="11.5703125" style="612" customWidth="1"/>
    <col min="10" max="10" width="11.5703125" style="154" customWidth="1"/>
    <col min="11" max="11" width="14.28515625" style="154" bestFit="1" customWidth="1"/>
    <col min="12" max="12" width="15.7109375" style="154" hidden="1" customWidth="1"/>
    <col min="13" max="13" width="13.42578125" style="801" customWidth="1"/>
    <col min="14" max="16" width="18" style="154" bestFit="1" customWidth="1"/>
    <col min="17" max="17" width="11.42578125" style="154" customWidth="1"/>
    <col min="18" max="18" width="11.7109375" style="154" bestFit="1" customWidth="1"/>
    <col min="19" max="20" width="10.7109375" style="154" bestFit="1" customWidth="1"/>
    <col min="21" max="258" width="9.140625" style="154"/>
    <col min="259" max="262" width="3.7109375" style="154" customWidth="1"/>
    <col min="263" max="263" width="55.7109375" style="154" customWidth="1"/>
    <col min="264" max="264" width="5.5703125" style="154" customWidth="1"/>
    <col min="265" max="265" width="10.42578125" style="154" customWidth="1"/>
    <col min="266" max="266" width="8.28515625" style="154" customWidth="1"/>
    <col min="267" max="267" width="10" style="154" bestFit="1" customWidth="1"/>
    <col min="268" max="268" width="8.7109375" style="154" customWidth="1"/>
    <col min="269" max="269" width="10.140625" style="154" customWidth="1"/>
    <col min="270" max="270" width="7.5703125" style="154" customWidth="1"/>
    <col min="271" max="271" width="7.42578125" style="154" customWidth="1"/>
    <col min="272" max="272" width="7.28515625" style="154" customWidth="1"/>
    <col min="273" max="514" width="9.140625" style="154"/>
    <col min="515" max="518" width="3.7109375" style="154" customWidth="1"/>
    <col min="519" max="519" width="55.7109375" style="154" customWidth="1"/>
    <col min="520" max="520" width="5.5703125" style="154" customWidth="1"/>
    <col min="521" max="521" width="10.42578125" style="154" customWidth="1"/>
    <col min="522" max="522" width="8.28515625" style="154" customWidth="1"/>
    <col min="523" max="523" width="10" style="154" bestFit="1" customWidth="1"/>
    <col min="524" max="524" width="8.7109375" style="154" customWidth="1"/>
    <col min="525" max="525" width="10.140625" style="154" customWidth="1"/>
    <col min="526" max="526" width="7.5703125" style="154" customWidth="1"/>
    <col min="527" max="527" width="7.42578125" style="154" customWidth="1"/>
    <col min="528" max="528" width="7.28515625" style="154" customWidth="1"/>
    <col min="529" max="770" width="9.140625" style="154"/>
    <col min="771" max="774" width="3.7109375" style="154" customWidth="1"/>
    <col min="775" max="775" width="55.7109375" style="154" customWidth="1"/>
    <col min="776" max="776" width="5.5703125" style="154" customWidth="1"/>
    <col min="777" max="777" width="10.42578125" style="154" customWidth="1"/>
    <col min="778" max="778" width="8.28515625" style="154" customWidth="1"/>
    <col min="779" max="779" width="10" style="154" bestFit="1" customWidth="1"/>
    <col min="780" max="780" width="8.7109375" style="154" customWidth="1"/>
    <col min="781" max="781" width="10.140625" style="154" customWidth="1"/>
    <col min="782" max="782" width="7.5703125" style="154" customWidth="1"/>
    <col min="783" max="783" width="7.42578125" style="154" customWidth="1"/>
    <col min="784" max="784" width="7.28515625" style="154" customWidth="1"/>
    <col min="785" max="1026" width="9.140625" style="154"/>
    <col min="1027" max="1030" width="3.7109375" style="154" customWidth="1"/>
    <col min="1031" max="1031" width="55.7109375" style="154" customWidth="1"/>
    <col min="1032" max="1032" width="5.5703125" style="154" customWidth="1"/>
    <col min="1033" max="1033" width="10.42578125" style="154" customWidth="1"/>
    <col min="1034" max="1034" width="8.28515625" style="154" customWidth="1"/>
    <col min="1035" max="1035" width="10" style="154" bestFit="1" customWidth="1"/>
    <col min="1036" max="1036" width="8.7109375" style="154" customWidth="1"/>
    <col min="1037" max="1037" width="10.140625" style="154" customWidth="1"/>
    <col min="1038" max="1038" width="7.5703125" style="154" customWidth="1"/>
    <col min="1039" max="1039" width="7.42578125" style="154" customWidth="1"/>
    <col min="1040" max="1040" width="7.28515625" style="154" customWidth="1"/>
    <col min="1041" max="1282" width="9.140625" style="154"/>
    <col min="1283" max="1286" width="3.7109375" style="154" customWidth="1"/>
    <col min="1287" max="1287" width="55.7109375" style="154" customWidth="1"/>
    <col min="1288" max="1288" width="5.5703125" style="154" customWidth="1"/>
    <col min="1289" max="1289" width="10.42578125" style="154" customWidth="1"/>
    <col min="1290" max="1290" width="8.28515625" style="154" customWidth="1"/>
    <col min="1291" max="1291" width="10" style="154" bestFit="1" customWidth="1"/>
    <col min="1292" max="1292" width="8.7109375" style="154" customWidth="1"/>
    <col min="1293" max="1293" width="10.140625" style="154" customWidth="1"/>
    <col min="1294" max="1294" width="7.5703125" style="154" customWidth="1"/>
    <col min="1295" max="1295" width="7.42578125" style="154" customWidth="1"/>
    <col min="1296" max="1296" width="7.28515625" style="154" customWidth="1"/>
    <col min="1297" max="1538" width="9.140625" style="154"/>
    <col min="1539" max="1542" width="3.7109375" style="154" customWidth="1"/>
    <col min="1543" max="1543" width="55.7109375" style="154" customWidth="1"/>
    <col min="1544" max="1544" width="5.5703125" style="154" customWidth="1"/>
    <col min="1545" max="1545" width="10.42578125" style="154" customWidth="1"/>
    <col min="1546" max="1546" width="8.28515625" style="154" customWidth="1"/>
    <col min="1547" max="1547" width="10" style="154" bestFit="1" customWidth="1"/>
    <col min="1548" max="1548" width="8.7109375" style="154" customWidth="1"/>
    <col min="1549" max="1549" width="10.140625" style="154" customWidth="1"/>
    <col min="1550" max="1550" width="7.5703125" style="154" customWidth="1"/>
    <col min="1551" max="1551" width="7.42578125" style="154" customWidth="1"/>
    <col min="1552" max="1552" width="7.28515625" style="154" customWidth="1"/>
    <col min="1553" max="1794" width="9.140625" style="154"/>
    <col min="1795" max="1798" width="3.7109375" style="154" customWidth="1"/>
    <col min="1799" max="1799" width="55.7109375" style="154" customWidth="1"/>
    <col min="1800" max="1800" width="5.5703125" style="154" customWidth="1"/>
    <col min="1801" max="1801" width="10.42578125" style="154" customWidth="1"/>
    <col min="1802" max="1802" width="8.28515625" style="154" customWidth="1"/>
    <col min="1803" max="1803" width="10" style="154" bestFit="1" customWidth="1"/>
    <col min="1804" max="1804" width="8.7109375" style="154" customWidth="1"/>
    <col min="1805" max="1805" width="10.140625" style="154" customWidth="1"/>
    <col min="1806" max="1806" width="7.5703125" style="154" customWidth="1"/>
    <col min="1807" max="1807" width="7.42578125" style="154" customWidth="1"/>
    <col min="1808" max="1808" width="7.28515625" style="154" customWidth="1"/>
    <col min="1809" max="2050" width="9.140625" style="154"/>
    <col min="2051" max="2054" width="3.7109375" style="154" customWidth="1"/>
    <col min="2055" max="2055" width="55.7109375" style="154" customWidth="1"/>
    <col min="2056" max="2056" width="5.5703125" style="154" customWidth="1"/>
    <col min="2057" max="2057" width="10.42578125" style="154" customWidth="1"/>
    <col min="2058" max="2058" width="8.28515625" style="154" customWidth="1"/>
    <col min="2059" max="2059" width="10" style="154" bestFit="1" customWidth="1"/>
    <col min="2060" max="2060" width="8.7109375" style="154" customWidth="1"/>
    <col min="2061" max="2061" width="10.140625" style="154" customWidth="1"/>
    <col min="2062" max="2062" width="7.5703125" style="154" customWidth="1"/>
    <col min="2063" max="2063" width="7.42578125" style="154" customWidth="1"/>
    <col min="2064" max="2064" width="7.28515625" style="154" customWidth="1"/>
    <col min="2065" max="2306" width="9.140625" style="154"/>
    <col min="2307" max="2310" width="3.7109375" style="154" customWidth="1"/>
    <col min="2311" max="2311" width="55.7109375" style="154" customWidth="1"/>
    <col min="2312" max="2312" width="5.5703125" style="154" customWidth="1"/>
    <col min="2313" max="2313" width="10.42578125" style="154" customWidth="1"/>
    <col min="2314" max="2314" width="8.28515625" style="154" customWidth="1"/>
    <col min="2315" max="2315" width="10" style="154" bestFit="1" customWidth="1"/>
    <col min="2316" max="2316" width="8.7109375" style="154" customWidth="1"/>
    <col min="2317" max="2317" width="10.140625" style="154" customWidth="1"/>
    <col min="2318" max="2318" width="7.5703125" style="154" customWidth="1"/>
    <col min="2319" max="2319" width="7.42578125" style="154" customWidth="1"/>
    <col min="2320" max="2320" width="7.28515625" style="154" customWidth="1"/>
    <col min="2321" max="2562" width="9.140625" style="154"/>
    <col min="2563" max="2566" width="3.7109375" style="154" customWidth="1"/>
    <col min="2567" max="2567" width="55.7109375" style="154" customWidth="1"/>
    <col min="2568" max="2568" width="5.5703125" style="154" customWidth="1"/>
    <col min="2569" max="2569" width="10.42578125" style="154" customWidth="1"/>
    <col min="2570" max="2570" width="8.28515625" style="154" customWidth="1"/>
    <col min="2571" max="2571" width="10" style="154" bestFit="1" customWidth="1"/>
    <col min="2572" max="2572" width="8.7109375" style="154" customWidth="1"/>
    <col min="2573" max="2573" width="10.140625" style="154" customWidth="1"/>
    <col min="2574" max="2574" width="7.5703125" style="154" customWidth="1"/>
    <col min="2575" max="2575" width="7.42578125" style="154" customWidth="1"/>
    <col min="2576" max="2576" width="7.28515625" style="154" customWidth="1"/>
    <col min="2577" max="2818" width="9.140625" style="154"/>
    <col min="2819" max="2822" width="3.7109375" style="154" customWidth="1"/>
    <col min="2823" max="2823" width="55.7109375" style="154" customWidth="1"/>
    <col min="2824" max="2824" width="5.5703125" style="154" customWidth="1"/>
    <col min="2825" max="2825" width="10.42578125" style="154" customWidth="1"/>
    <col min="2826" max="2826" width="8.28515625" style="154" customWidth="1"/>
    <col min="2827" max="2827" width="10" style="154" bestFit="1" customWidth="1"/>
    <col min="2828" max="2828" width="8.7109375" style="154" customWidth="1"/>
    <col min="2829" max="2829" width="10.140625" style="154" customWidth="1"/>
    <col min="2830" max="2830" width="7.5703125" style="154" customWidth="1"/>
    <col min="2831" max="2831" width="7.42578125" style="154" customWidth="1"/>
    <col min="2832" max="2832" width="7.28515625" style="154" customWidth="1"/>
    <col min="2833" max="3074" width="9.140625" style="154"/>
    <col min="3075" max="3078" width="3.7109375" style="154" customWidth="1"/>
    <col min="3079" max="3079" width="55.7109375" style="154" customWidth="1"/>
    <col min="3080" max="3080" width="5.5703125" style="154" customWidth="1"/>
    <col min="3081" max="3081" width="10.42578125" style="154" customWidth="1"/>
    <col min="3082" max="3082" width="8.28515625" style="154" customWidth="1"/>
    <col min="3083" max="3083" width="10" style="154" bestFit="1" customWidth="1"/>
    <col min="3084" max="3084" width="8.7109375" style="154" customWidth="1"/>
    <col min="3085" max="3085" width="10.140625" style="154" customWidth="1"/>
    <col min="3086" max="3086" width="7.5703125" style="154" customWidth="1"/>
    <col min="3087" max="3087" width="7.42578125" style="154" customWidth="1"/>
    <col min="3088" max="3088" width="7.28515625" style="154" customWidth="1"/>
    <col min="3089" max="3330" width="9.140625" style="154"/>
    <col min="3331" max="3334" width="3.7109375" style="154" customWidth="1"/>
    <col min="3335" max="3335" width="55.7109375" style="154" customWidth="1"/>
    <col min="3336" max="3336" width="5.5703125" style="154" customWidth="1"/>
    <col min="3337" max="3337" width="10.42578125" style="154" customWidth="1"/>
    <col min="3338" max="3338" width="8.28515625" style="154" customWidth="1"/>
    <col min="3339" max="3339" width="10" style="154" bestFit="1" customWidth="1"/>
    <col min="3340" max="3340" width="8.7109375" style="154" customWidth="1"/>
    <col min="3341" max="3341" width="10.140625" style="154" customWidth="1"/>
    <col min="3342" max="3342" width="7.5703125" style="154" customWidth="1"/>
    <col min="3343" max="3343" width="7.42578125" style="154" customWidth="1"/>
    <col min="3344" max="3344" width="7.28515625" style="154" customWidth="1"/>
    <col min="3345" max="3586" width="9.140625" style="154"/>
    <col min="3587" max="3590" width="3.7109375" style="154" customWidth="1"/>
    <col min="3591" max="3591" width="55.7109375" style="154" customWidth="1"/>
    <col min="3592" max="3592" width="5.5703125" style="154" customWidth="1"/>
    <col min="3593" max="3593" width="10.42578125" style="154" customWidth="1"/>
    <col min="3594" max="3594" width="8.28515625" style="154" customWidth="1"/>
    <col min="3595" max="3595" width="10" style="154" bestFit="1" customWidth="1"/>
    <col min="3596" max="3596" width="8.7109375" style="154" customWidth="1"/>
    <col min="3597" max="3597" width="10.140625" style="154" customWidth="1"/>
    <col min="3598" max="3598" width="7.5703125" style="154" customWidth="1"/>
    <col min="3599" max="3599" width="7.42578125" style="154" customWidth="1"/>
    <col min="3600" max="3600" width="7.28515625" style="154" customWidth="1"/>
    <col min="3601" max="3842" width="9.140625" style="154"/>
    <col min="3843" max="3846" width="3.7109375" style="154" customWidth="1"/>
    <col min="3847" max="3847" width="55.7109375" style="154" customWidth="1"/>
    <col min="3848" max="3848" width="5.5703125" style="154" customWidth="1"/>
    <col min="3849" max="3849" width="10.42578125" style="154" customWidth="1"/>
    <col min="3850" max="3850" width="8.28515625" style="154" customWidth="1"/>
    <col min="3851" max="3851" width="10" style="154" bestFit="1" customWidth="1"/>
    <col min="3852" max="3852" width="8.7109375" style="154" customWidth="1"/>
    <col min="3853" max="3853" width="10.140625" style="154" customWidth="1"/>
    <col min="3854" max="3854" width="7.5703125" style="154" customWidth="1"/>
    <col min="3855" max="3855" width="7.42578125" style="154" customWidth="1"/>
    <col min="3856" max="3856" width="7.28515625" style="154" customWidth="1"/>
    <col min="3857" max="4098" width="9.140625" style="154"/>
    <col min="4099" max="4102" width="3.7109375" style="154" customWidth="1"/>
    <col min="4103" max="4103" width="55.7109375" style="154" customWidth="1"/>
    <col min="4104" max="4104" width="5.5703125" style="154" customWidth="1"/>
    <col min="4105" max="4105" width="10.42578125" style="154" customWidth="1"/>
    <col min="4106" max="4106" width="8.28515625" style="154" customWidth="1"/>
    <col min="4107" max="4107" width="10" style="154" bestFit="1" customWidth="1"/>
    <col min="4108" max="4108" width="8.7109375" style="154" customWidth="1"/>
    <col min="4109" max="4109" width="10.140625" style="154" customWidth="1"/>
    <col min="4110" max="4110" width="7.5703125" style="154" customWidth="1"/>
    <col min="4111" max="4111" width="7.42578125" style="154" customWidth="1"/>
    <col min="4112" max="4112" width="7.28515625" style="154" customWidth="1"/>
    <col min="4113" max="4354" width="9.140625" style="154"/>
    <col min="4355" max="4358" width="3.7109375" style="154" customWidth="1"/>
    <col min="4359" max="4359" width="55.7109375" style="154" customWidth="1"/>
    <col min="4360" max="4360" width="5.5703125" style="154" customWidth="1"/>
    <col min="4361" max="4361" width="10.42578125" style="154" customWidth="1"/>
    <col min="4362" max="4362" width="8.28515625" style="154" customWidth="1"/>
    <col min="4363" max="4363" width="10" style="154" bestFit="1" customWidth="1"/>
    <col min="4364" max="4364" width="8.7109375" style="154" customWidth="1"/>
    <col min="4365" max="4365" width="10.140625" style="154" customWidth="1"/>
    <col min="4366" max="4366" width="7.5703125" style="154" customWidth="1"/>
    <col min="4367" max="4367" width="7.42578125" style="154" customWidth="1"/>
    <col min="4368" max="4368" width="7.28515625" style="154" customWidth="1"/>
    <col min="4369" max="4610" width="9.140625" style="154"/>
    <col min="4611" max="4614" width="3.7109375" style="154" customWidth="1"/>
    <col min="4615" max="4615" width="55.7109375" style="154" customWidth="1"/>
    <col min="4616" max="4616" width="5.5703125" style="154" customWidth="1"/>
    <col min="4617" max="4617" width="10.42578125" style="154" customWidth="1"/>
    <col min="4618" max="4618" width="8.28515625" style="154" customWidth="1"/>
    <col min="4619" max="4619" width="10" style="154" bestFit="1" customWidth="1"/>
    <col min="4620" max="4620" width="8.7109375" style="154" customWidth="1"/>
    <col min="4621" max="4621" width="10.140625" style="154" customWidth="1"/>
    <col min="4622" max="4622" width="7.5703125" style="154" customWidth="1"/>
    <col min="4623" max="4623" width="7.42578125" style="154" customWidth="1"/>
    <col min="4624" max="4624" width="7.28515625" style="154" customWidth="1"/>
    <col min="4625" max="4866" width="9.140625" style="154"/>
    <col min="4867" max="4870" width="3.7109375" style="154" customWidth="1"/>
    <col min="4871" max="4871" width="55.7109375" style="154" customWidth="1"/>
    <col min="4872" max="4872" width="5.5703125" style="154" customWidth="1"/>
    <col min="4873" max="4873" width="10.42578125" style="154" customWidth="1"/>
    <col min="4874" max="4874" width="8.28515625" style="154" customWidth="1"/>
    <col min="4875" max="4875" width="10" style="154" bestFit="1" customWidth="1"/>
    <col min="4876" max="4876" width="8.7109375" style="154" customWidth="1"/>
    <col min="4877" max="4877" width="10.140625" style="154" customWidth="1"/>
    <col min="4878" max="4878" width="7.5703125" style="154" customWidth="1"/>
    <col min="4879" max="4879" width="7.42578125" style="154" customWidth="1"/>
    <col min="4880" max="4880" width="7.28515625" style="154" customWidth="1"/>
    <col min="4881" max="5122" width="9.140625" style="154"/>
    <col min="5123" max="5126" width="3.7109375" style="154" customWidth="1"/>
    <col min="5127" max="5127" width="55.7109375" style="154" customWidth="1"/>
    <col min="5128" max="5128" width="5.5703125" style="154" customWidth="1"/>
    <col min="5129" max="5129" width="10.42578125" style="154" customWidth="1"/>
    <col min="5130" max="5130" width="8.28515625" style="154" customWidth="1"/>
    <col min="5131" max="5131" width="10" style="154" bestFit="1" customWidth="1"/>
    <col min="5132" max="5132" width="8.7109375" style="154" customWidth="1"/>
    <col min="5133" max="5133" width="10.140625" style="154" customWidth="1"/>
    <col min="5134" max="5134" width="7.5703125" style="154" customWidth="1"/>
    <col min="5135" max="5135" width="7.42578125" style="154" customWidth="1"/>
    <col min="5136" max="5136" width="7.28515625" style="154" customWidth="1"/>
    <col min="5137" max="5378" width="9.140625" style="154"/>
    <col min="5379" max="5382" width="3.7109375" style="154" customWidth="1"/>
    <col min="5383" max="5383" width="55.7109375" style="154" customWidth="1"/>
    <col min="5384" max="5384" width="5.5703125" style="154" customWidth="1"/>
    <col min="5385" max="5385" width="10.42578125" style="154" customWidth="1"/>
    <col min="5386" max="5386" width="8.28515625" style="154" customWidth="1"/>
    <col min="5387" max="5387" width="10" style="154" bestFit="1" customWidth="1"/>
    <col min="5388" max="5388" width="8.7109375" style="154" customWidth="1"/>
    <col min="5389" max="5389" width="10.140625" style="154" customWidth="1"/>
    <col min="5390" max="5390" width="7.5703125" style="154" customWidth="1"/>
    <col min="5391" max="5391" width="7.42578125" style="154" customWidth="1"/>
    <col min="5392" max="5392" width="7.28515625" style="154" customWidth="1"/>
    <col min="5393" max="5634" width="9.140625" style="154"/>
    <col min="5635" max="5638" width="3.7109375" style="154" customWidth="1"/>
    <col min="5639" max="5639" width="55.7109375" style="154" customWidth="1"/>
    <col min="5640" max="5640" width="5.5703125" style="154" customWidth="1"/>
    <col min="5641" max="5641" width="10.42578125" style="154" customWidth="1"/>
    <col min="5642" max="5642" width="8.28515625" style="154" customWidth="1"/>
    <col min="5643" max="5643" width="10" style="154" bestFit="1" customWidth="1"/>
    <col min="5644" max="5644" width="8.7109375" style="154" customWidth="1"/>
    <col min="5645" max="5645" width="10.140625" style="154" customWidth="1"/>
    <col min="5646" max="5646" width="7.5703125" style="154" customWidth="1"/>
    <col min="5647" max="5647" width="7.42578125" style="154" customWidth="1"/>
    <col min="5648" max="5648" width="7.28515625" style="154" customWidth="1"/>
    <col min="5649" max="5890" width="9.140625" style="154"/>
    <col min="5891" max="5894" width="3.7109375" style="154" customWidth="1"/>
    <col min="5895" max="5895" width="55.7109375" style="154" customWidth="1"/>
    <col min="5896" max="5896" width="5.5703125" style="154" customWidth="1"/>
    <col min="5897" max="5897" width="10.42578125" style="154" customWidth="1"/>
    <col min="5898" max="5898" width="8.28515625" style="154" customWidth="1"/>
    <col min="5899" max="5899" width="10" style="154" bestFit="1" customWidth="1"/>
    <col min="5900" max="5900" width="8.7109375" style="154" customWidth="1"/>
    <col min="5901" max="5901" width="10.140625" style="154" customWidth="1"/>
    <col min="5902" max="5902" width="7.5703125" style="154" customWidth="1"/>
    <col min="5903" max="5903" width="7.42578125" style="154" customWidth="1"/>
    <col min="5904" max="5904" width="7.28515625" style="154" customWidth="1"/>
    <col min="5905" max="6146" width="9.140625" style="154"/>
    <col min="6147" max="6150" width="3.7109375" style="154" customWidth="1"/>
    <col min="6151" max="6151" width="55.7109375" style="154" customWidth="1"/>
    <col min="6152" max="6152" width="5.5703125" style="154" customWidth="1"/>
    <col min="6153" max="6153" width="10.42578125" style="154" customWidth="1"/>
    <col min="6154" max="6154" width="8.28515625" style="154" customWidth="1"/>
    <col min="6155" max="6155" width="10" style="154" bestFit="1" customWidth="1"/>
    <col min="6156" max="6156" width="8.7109375" style="154" customWidth="1"/>
    <col min="6157" max="6157" width="10.140625" style="154" customWidth="1"/>
    <col min="6158" max="6158" width="7.5703125" style="154" customWidth="1"/>
    <col min="6159" max="6159" width="7.42578125" style="154" customWidth="1"/>
    <col min="6160" max="6160" width="7.28515625" style="154" customWidth="1"/>
    <col min="6161" max="6402" width="9.140625" style="154"/>
    <col min="6403" max="6406" width="3.7109375" style="154" customWidth="1"/>
    <col min="6407" max="6407" width="55.7109375" style="154" customWidth="1"/>
    <col min="6408" max="6408" width="5.5703125" style="154" customWidth="1"/>
    <col min="6409" max="6409" width="10.42578125" style="154" customWidth="1"/>
    <col min="6410" max="6410" width="8.28515625" style="154" customWidth="1"/>
    <col min="6411" max="6411" width="10" style="154" bestFit="1" customWidth="1"/>
    <col min="6412" max="6412" width="8.7109375" style="154" customWidth="1"/>
    <col min="6413" max="6413" width="10.140625" style="154" customWidth="1"/>
    <col min="6414" max="6414" width="7.5703125" style="154" customWidth="1"/>
    <col min="6415" max="6415" width="7.42578125" style="154" customWidth="1"/>
    <col min="6416" max="6416" width="7.28515625" style="154" customWidth="1"/>
    <col min="6417" max="6658" width="9.140625" style="154"/>
    <col min="6659" max="6662" width="3.7109375" style="154" customWidth="1"/>
    <col min="6663" max="6663" width="55.7109375" style="154" customWidth="1"/>
    <col min="6664" max="6664" width="5.5703125" style="154" customWidth="1"/>
    <col min="6665" max="6665" width="10.42578125" style="154" customWidth="1"/>
    <col min="6666" max="6666" width="8.28515625" style="154" customWidth="1"/>
    <col min="6667" max="6667" width="10" style="154" bestFit="1" customWidth="1"/>
    <col min="6668" max="6668" width="8.7109375" style="154" customWidth="1"/>
    <col min="6669" max="6669" width="10.140625" style="154" customWidth="1"/>
    <col min="6670" max="6670" width="7.5703125" style="154" customWidth="1"/>
    <col min="6671" max="6671" width="7.42578125" style="154" customWidth="1"/>
    <col min="6672" max="6672" width="7.28515625" style="154" customWidth="1"/>
    <col min="6673" max="6914" width="9.140625" style="154"/>
    <col min="6915" max="6918" width="3.7109375" style="154" customWidth="1"/>
    <col min="6919" max="6919" width="55.7109375" style="154" customWidth="1"/>
    <col min="6920" max="6920" width="5.5703125" style="154" customWidth="1"/>
    <col min="6921" max="6921" width="10.42578125" style="154" customWidth="1"/>
    <col min="6922" max="6922" width="8.28515625" style="154" customWidth="1"/>
    <col min="6923" max="6923" width="10" style="154" bestFit="1" customWidth="1"/>
    <col min="6924" max="6924" width="8.7109375" style="154" customWidth="1"/>
    <col min="6925" max="6925" width="10.140625" style="154" customWidth="1"/>
    <col min="6926" max="6926" width="7.5703125" style="154" customWidth="1"/>
    <col min="6927" max="6927" width="7.42578125" style="154" customWidth="1"/>
    <col min="6928" max="6928" width="7.28515625" style="154" customWidth="1"/>
    <col min="6929" max="7170" width="9.140625" style="154"/>
    <col min="7171" max="7174" width="3.7109375" style="154" customWidth="1"/>
    <col min="7175" max="7175" width="55.7109375" style="154" customWidth="1"/>
    <col min="7176" max="7176" width="5.5703125" style="154" customWidth="1"/>
    <col min="7177" max="7177" width="10.42578125" style="154" customWidth="1"/>
    <col min="7178" max="7178" width="8.28515625" style="154" customWidth="1"/>
    <col min="7179" max="7179" width="10" style="154" bestFit="1" customWidth="1"/>
    <col min="7180" max="7180" width="8.7109375" style="154" customWidth="1"/>
    <col min="7181" max="7181" width="10.140625" style="154" customWidth="1"/>
    <col min="7182" max="7182" width="7.5703125" style="154" customWidth="1"/>
    <col min="7183" max="7183" width="7.42578125" style="154" customWidth="1"/>
    <col min="7184" max="7184" width="7.28515625" style="154" customWidth="1"/>
    <col min="7185" max="7426" width="9.140625" style="154"/>
    <col min="7427" max="7430" width="3.7109375" style="154" customWidth="1"/>
    <col min="7431" max="7431" width="55.7109375" style="154" customWidth="1"/>
    <col min="7432" max="7432" width="5.5703125" style="154" customWidth="1"/>
    <col min="7433" max="7433" width="10.42578125" style="154" customWidth="1"/>
    <col min="7434" max="7434" width="8.28515625" style="154" customWidth="1"/>
    <col min="7435" max="7435" width="10" style="154" bestFit="1" customWidth="1"/>
    <col min="7436" max="7436" width="8.7109375" style="154" customWidth="1"/>
    <col min="7437" max="7437" width="10.140625" style="154" customWidth="1"/>
    <col min="7438" max="7438" width="7.5703125" style="154" customWidth="1"/>
    <col min="7439" max="7439" width="7.42578125" style="154" customWidth="1"/>
    <col min="7440" max="7440" width="7.28515625" style="154" customWidth="1"/>
    <col min="7441" max="7682" width="9.140625" style="154"/>
    <col min="7683" max="7686" width="3.7109375" style="154" customWidth="1"/>
    <col min="7687" max="7687" width="55.7109375" style="154" customWidth="1"/>
    <col min="7688" max="7688" width="5.5703125" style="154" customWidth="1"/>
    <col min="7689" max="7689" width="10.42578125" style="154" customWidth="1"/>
    <col min="7690" max="7690" width="8.28515625" style="154" customWidth="1"/>
    <col min="7691" max="7691" width="10" style="154" bestFit="1" customWidth="1"/>
    <col min="7692" max="7692" width="8.7109375" style="154" customWidth="1"/>
    <col min="7693" max="7693" width="10.140625" style="154" customWidth="1"/>
    <col min="7694" max="7694" width="7.5703125" style="154" customWidth="1"/>
    <col min="7695" max="7695" width="7.42578125" style="154" customWidth="1"/>
    <col min="7696" max="7696" width="7.28515625" style="154" customWidth="1"/>
    <col min="7697" max="7938" width="9.140625" style="154"/>
    <col min="7939" max="7942" width="3.7109375" style="154" customWidth="1"/>
    <col min="7943" max="7943" width="55.7109375" style="154" customWidth="1"/>
    <col min="7944" max="7944" width="5.5703125" style="154" customWidth="1"/>
    <col min="7945" max="7945" width="10.42578125" style="154" customWidth="1"/>
    <col min="7946" max="7946" width="8.28515625" style="154" customWidth="1"/>
    <col min="7947" max="7947" width="10" style="154" bestFit="1" customWidth="1"/>
    <col min="7948" max="7948" width="8.7109375" style="154" customWidth="1"/>
    <col min="7949" max="7949" width="10.140625" style="154" customWidth="1"/>
    <col min="7950" max="7950" width="7.5703125" style="154" customWidth="1"/>
    <col min="7951" max="7951" width="7.42578125" style="154" customWidth="1"/>
    <col min="7952" max="7952" width="7.28515625" style="154" customWidth="1"/>
    <col min="7953" max="8194" width="9.140625" style="154"/>
    <col min="8195" max="8198" width="3.7109375" style="154" customWidth="1"/>
    <col min="8199" max="8199" width="55.7109375" style="154" customWidth="1"/>
    <col min="8200" max="8200" width="5.5703125" style="154" customWidth="1"/>
    <col min="8201" max="8201" width="10.42578125" style="154" customWidth="1"/>
    <col min="8202" max="8202" width="8.28515625" style="154" customWidth="1"/>
    <col min="8203" max="8203" width="10" style="154" bestFit="1" customWidth="1"/>
    <col min="8204" max="8204" width="8.7109375" style="154" customWidth="1"/>
    <col min="8205" max="8205" width="10.140625" style="154" customWidth="1"/>
    <col min="8206" max="8206" width="7.5703125" style="154" customWidth="1"/>
    <col min="8207" max="8207" width="7.42578125" style="154" customWidth="1"/>
    <col min="8208" max="8208" width="7.28515625" style="154" customWidth="1"/>
    <col min="8209" max="8450" width="9.140625" style="154"/>
    <col min="8451" max="8454" width="3.7109375" style="154" customWidth="1"/>
    <col min="8455" max="8455" width="55.7109375" style="154" customWidth="1"/>
    <col min="8456" max="8456" width="5.5703125" style="154" customWidth="1"/>
    <col min="8457" max="8457" width="10.42578125" style="154" customWidth="1"/>
    <col min="8458" max="8458" width="8.28515625" style="154" customWidth="1"/>
    <col min="8459" max="8459" width="10" style="154" bestFit="1" customWidth="1"/>
    <col min="8460" max="8460" width="8.7109375" style="154" customWidth="1"/>
    <col min="8461" max="8461" width="10.140625" style="154" customWidth="1"/>
    <col min="8462" max="8462" width="7.5703125" style="154" customWidth="1"/>
    <col min="8463" max="8463" width="7.42578125" style="154" customWidth="1"/>
    <col min="8464" max="8464" width="7.28515625" style="154" customWidth="1"/>
    <col min="8465" max="8706" width="9.140625" style="154"/>
    <col min="8707" max="8710" width="3.7109375" style="154" customWidth="1"/>
    <col min="8711" max="8711" width="55.7109375" style="154" customWidth="1"/>
    <col min="8712" max="8712" width="5.5703125" style="154" customWidth="1"/>
    <col min="8713" max="8713" width="10.42578125" style="154" customWidth="1"/>
    <col min="8714" max="8714" width="8.28515625" style="154" customWidth="1"/>
    <col min="8715" max="8715" width="10" style="154" bestFit="1" customWidth="1"/>
    <col min="8716" max="8716" width="8.7109375" style="154" customWidth="1"/>
    <col min="8717" max="8717" width="10.140625" style="154" customWidth="1"/>
    <col min="8718" max="8718" width="7.5703125" style="154" customWidth="1"/>
    <col min="8719" max="8719" width="7.42578125" style="154" customWidth="1"/>
    <col min="8720" max="8720" width="7.28515625" style="154" customWidth="1"/>
    <col min="8721" max="8962" width="9.140625" style="154"/>
    <col min="8963" max="8966" width="3.7109375" style="154" customWidth="1"/>
    <col min="8967" max="8967" width="55.7109375" style="154" customWidth="1"/>
    <col min="8968" max="8968" width="5.5703125" style="154" customWidth="1"/>
    <col min="8969" max="8969" width="10.42578125" style="154" customWidth="1"/>
    <col min="8970" max="8970" width="8.28515625" style="154" customWidth="1"/>
    <col min="8971" max="8971" width="10" style="154" bestFit="1" customWidth="1"/>
    <col min="8972" max="8972" width="8.7109375" style="154" customWidth="1"/>
    <col min="8973" max="8973" width="10.140625" style="154" customWidth="1"/>
    <col min="8974" max="8974" width="7.5703125" style="154" customWidth="1"/>
    <col min="8975" max="8975" width="7.42578125" style="154" customWidth="1"/>
    <col min="8976" max="8976" width="7.28515625" style="154" customWidth="1"/>
    <col min="8977" max="9218" width="9.140625" style="154"/>
    <col min="9219" max="9222" width="3.7109375" style="154" customWidth="1"/>
    <col min="9223" max="9223" width="55.7109375" style="154" customWidth="1"/>
    <col min="9224" max="9224" width="5.5703125" style="154" customWidth="1"/>
    <col min="9225" max="9225" width="10.42578125" style="154" customWidth="1"/>
    <col min="9226" max="9226" width="8.28515625" style="154" customWidth="1"/>
    <col min="9227" max="9227" width="10" style="154" bestFit="1" customWidth="1"/>
    <col min="9228" max="9228" width="8.7109375" style="154" customWidth="1"/>
    <col min="9229" max="9229" width="10.140625" style="154" customWidth="1"/>
    <col min="9230" max="9230" width="7.5703125" style="154" customWidth="1"/>
    <col min="9231" max="9231" width="7.42578125" style="154" customWidth="1"/>
    <col min="9232" max="9232" width="7.28515625" style="154" customWidth="1"/>
    <col min="9233" max="9474" width="9.140625" style="154"/>
    <col min="9475" max="9478" width="3.7109375" style="154" customWidth="1"/>
    <col min="9479" max="9479" width="55.7109375" style="154" customWidth="1"/>
    <col min="9480" max="9480" width="5.5703125" style="154" customWidth="1"/>
    <col min="9481" max="9481" width="10.42578125" style="154" customWidth="1"/>
    <col min="9482" max="9482" width="8.28515625" style="154" customWidth="1"/>
    <col min="9483" max="9483" width="10" style="154" bestFit="1" customWidth="1"/>
    <col min="9484" max="9484" width="8.7109375" style="154" customWidth="1"/>
    <col min="9485" max="9485" width="10.140625" style="154" customWidth="1"/>
    <col min="9486" max="9486" width="7.5703125" style="154" customWidth="1"/>
    <col min="9487" max="9487" width="7.42578125" style="154" customWidth="1"/>
    <col min="9488" max="9488" width="7.28515625" style="154" customWidth="1"/>
    <col min="9489" max="9730" width="9.140625" style="154"/>
    <col min="9731" max="9734" width="3.7109375" style="154" customWidth="1"/>
    <col min="9735" max="9735" width="55.7109375" style="154" customWidth="1"/>
    <col min="9736" max="9736" width="5.5703125" style="154" customWidth="1"/>
    <col min="9737" max="9737" width="10.42578125" style="154" customWidth="1"/>
    <col min="9738" max="9738" width="8.28515625" style="154" customWidth="1"/>
    <col min="9739" max="9739" width="10" style="154" bestFit="1" customWidth="1"/>
    <col min="9740" max="9740" width="8.7109375" style="154" customWidth="1"/>
    <col min="9741" max="9741" width="10.140625" style="154" customWidth="1"/>
    <col min="9742" max="9742" width="7.5703125" style="154" customWidth="1"/>
    <col min="9743" max="9743" width="7.42578125" style="154" customWidth="1"/>
    <col min="9744" max="9744" width="7.28515625" style="154" customWidth="1"/>
    <col min="9745" max="9986" width="9.140625" style="154"/>
    <col min="9987" max="9990" width="3.7109375" style="154" customWidth="1"/>
    <col min="9991" max="9991" width="55.7109375" style="154" customWidth="1"/>
    <col min="9992" max="9992" width="5.5703125" style="154" customWidth="1"/>
    <col min="9993" max="9993" width="10.42578125" style="154" customWidth="1"/>
    <col min="9994" max="9994" width="8.28515625" style="154" customWidth="1"/>
    <col min="9995" max="9995" width="10" style="154" bestFit="1" customWidth="1"/>
    <col min="9996" max="9996" width="8.7109375" style="154" customWidth="1"/>
    <col min="9997" max="9997" width="10.140625" style="154" customWidth="1"/>
    <col min="9998" max="9998" width="7.5703125" style="154" customWidth="1"/>
    <col min="9999" max="9999" width="7.42578125" style="154" customWidth="1"/>
    <col min="10000" max="10000" width="7.28515625" style="154" customWidth="1"/>
    <col min="10001" max="10242" width="9.140625" style="154"/>
    <col min="10243" max="10246" width="3.7109375" style="154" customWidth="1"/>
    <col min="10247" max="10247" width="55.7109375" style="154" customWidth="1"/>
    <col min="10248" max="10248" width="5.5703125" style="154" customWidth="1"/>
    <col min="10249" max="10249" width="10.42578125" style="154" customWidth="1"/>
    <col min="10250" max="10250" width="8.28515625" style="154" customWidth="1"/>
    <col min="10251" max="10251" width="10" style="154" bestFit="1" customWidth="1"/>
    <col min="10252" max="10252" width="8.7109375" style="154" customWidth="1"/>
    <col min="10253" max="10253" width="10.140625" style="154" customWidth="1"/>
    <col min="10254" max="10254" width="7.5703125" style="154" customWidth="1"/>
    <col min="10255" max="10255" width="7.42578125" style="154" customWidth="1"/>
    <col min="10256" max="10256" width="7.28515625" style="154" customWidth="1"/>
    <col min="10257" max="10498" width="9.140625" style="154"/>
    <col min="10499" max="10502" width="3.7109375" style="154" customWidth="1"/>
    <col min="10503" max="10503" width="55.7109375" style="154" customWidth="1"/>
    <col min="10504" max="10504" width="5.5703125" style="154" customWidth="1"/>
    <col min="10505" max="10505" width="10.42578125" style="154" customWidth="1"/>
    <col min="10506" max="10506" width="8.28515625" style="154" customWidth="1"/>
    <col min="10507" max="10507" width="10" style="154" bestFit="1" customWidth="1"/>
    <col min="10508" max="10508" width="8.7109375" style="154" customWidth="1"/>
    <col min="10509" max="10509" width="10.140625" style="154" customWidth="1"/>
    <col min="10510" max="10510" width="7.5703125" style="154" customWidth="1"/>
    <col min="10511" max="10511" width="7.42578125" style="154" customWidth="1"/>
    <col min="10512" max="10512" width="7.28515625" style="154" customWidth="1"/>
    <col min="10513" max="10754" width="9.140625" style="154"/>
    <col min="10755" max="10758" width="3.7109375" style="154" customWidth="1"/>
    <col min="10759" max="10759" width="55.7109375" style="154" customWidth="1"/>
    <col min="10760" max="10760" width="5.5703125" style="154" customWidth="1"/>
    <col min="10761" max="10761" width="10.42578125" style="154" customWidth="1"/>
    <col min="10762" max="10762" width="8.28515625" style="154" customWidth="1"/>
    <col min="10763" max="10763" width="10" style="154" bestFit="1" customWidth="1"/>
    <col min="10764" max="10764" width="8.7109375" style="154" customWidth="1"/>
    <col min="10765" max="10765" width="10.140625" style="154" customWidth="1"/>
    <col min="10766" max="10766" width="7.5703125" style="154" customWidth="1"/>
    <col min="10767" max="10767" width="7.42578125" style="154" customWidth="1"/>
    <col min="10768" max="10768" width="7.28515625" style="154" customWidth="1"/>
    <col min="10769" max="11010" width="9.140625" style="154"/>
    <col min="11011" max="11014" width="3.7109375" style="154" customWidth="1"/>
    <col min="11015" max="11015" width="55.7109375" style="154" customWidth="1"/>
    <col min="11016" max="11016" width="5.5703125" style="154" customWidth="1"/>
    <col min="11017" max="11017" width="10.42578125" style="154" customWidth="1"/>
    <col min="11018" max="11018" width="8.28515625" style="154" customWidth="1"/>
    <col min="11019" max="11019" width="10" style="154" bestFit="1" customWidth="1"/>
    <col min="11020" max="11020" width="8.7109375" style="154" customWidth="1"/>
    <col min="11021" max="11021" width="10.140625" style="154" customWidth="1"/>
    <col min="11022" max="11022" width="7.5703125" style="154" customWidth="1"/>
    <col min="11023" max="11023" width="7.42578125" style="154" customWidth="1"/>
    <col min="11024" max="11024" width="7.28515625" style="154" customWidth="1"/>
    <col min="11025" max="11266" width="9.140625" style="154"/>
    <col min="11267" max="11270" width="3.7109375" style="154" customWidth="1"/>
    <col min="11271" max="11271" width="55.7109375" style="154" customWidth="1"/>
    <col min="11272" max="11272" width="5.5703125" style="154" customWidth="1"/>
    <col min="11273" max="11273" width="10.42578125" style="154" customWidth="1"/>
    <col min="11274" max="11274" width="8.28515625" style="154" customWidth="1"/>
    <col min="11275" max="11275" width="10" style="154" bestFit="1" customWidth="1"/>
    <col min="11276" max="11276" width="8.7109375" style="154" customWidth="1"/>
    <col min="11277" max="11277" width="10.140625" style="154" customWidth="1"/>
    <col min="11278" max="11278" width="7.5703125" style="154" customWidth="1"/>
    <col min="11279" max="11279" width="7.42578125" style="154" customWidth="1"/>
    <col min="11280" max="11280" width="7.28515625" style="154" customWidth="1"/>
    <col min="11281" max="11522" width="9.140625" style="154"/>
    <col min="11523" max="11526" width="3.7109375" style="154" customWidth="1"/>
    <col min="11527" max="11527" width="55.7109375" style="154" customWidth="1"/>
    <col min="11528" max="11528" width="5.5703125" style="154" customWidth="1"/>
    <col min="11529" max="11529" width="10.42578125" style="154" customWidth="1"/>
    <col min="11530" max="11530" width="8.28515625" style="154" customWidth="1"/>
    <col min="11531" max="11531" width="10" style="154" bestFit="1" customWidth="1"/>
    <col min="11532" max="11532" width="8.7109375" style="154" customWidth="1"/>
    <col min="11533" max="11533" width="10.140625" style="154" customWidth="1"/>
    <col min="11534" max="11534" width="7.5703125" style="154" customWidth="1"/>
    <col min="11535" max="11535" width="7.42578125" style="154" customWidth="1"/>
    <col min="11536" max="11536" width="7.28515625" style="154" customWidth="1"/>
    <col min="11537" max="11778" width="9.140625" style="154"/>
    <col min="11779" max="11782" width="3.7109375" style="154" customWidth="1"/>
    <col min="11783" max="11783" width="55.7109375" style="154" customWidth="1"/>
    <col min="11784" max="11784" width="5.5703125" style="154" customWidth="1"/>
    <col min="11785" max="11785" width="10.42578125" style="154" customWidth="1"/>
    <col min="11786" max="11786" width="8.28515625" style="154" customWidth="1"/>
    <col min="11787" max="11787" width="10" style="154" bestFit="1" customWidth="1"/>
    <col min="11788" max="11788" width="8.7109375" style="154" customWidth="1"/>
    <col min="11789" max="11789" width="10.140625" style="154" customWidth="1"/>
    <col min="11790" max="11790" width="7.5703125" style="154" customWidth="1"/>
    <col min="11791" max="11791" width="7.42578125" style="154" customWidth="1"/>
    <col min="11792" max="11792" width="7.28515625" style="154" customWidth="1"/>
    <col min="11793" max="12034" width="9.140625" style="154"/>
    <col min="12035" max="12038" width="3.7109375" style="154" customWidth="1"/>
    <col min="12039" max="12039" width="55.7109375" style="154" customWidth="1"/>
    <col min="12040" max="12040" width="5.5703125" style="154" customWidth="1"/>
    <col min="12041" max="12041" width="10.42578125" style="154" customWidth="1"/>
    <col min="12042" max="12042" width="8.28515625" style="154" customWidth="1"/>
    <col min="12043" max="12043" width="10" style="154" bestFit="1" customWidth="1"/>
    <col min="12044" max="12044" width="8.7109375" style="154" customWidth="1"/>
    <col min="12045" max="12045" width="10.140625" style="154" customWidth="1"/>
    <col min="12046" max="12046" width="7.5703125" style="154" customWidth="1"/>
    <col min="12047" max="12047" width="7.42578125" style="154" customWidth="1"/>
    <col min="12048" max="12048" width="7.28515625" style="154" customWidth="1"/>
    <col min="12049" max="12290" width="9.140625" style="154"/>
    <col min="12291" max="12294" width="3.7109375" style="154" customWidth="1"/>
    <col min="12295" max="12295" width="55.7109375" style="154" customWidth="1"/>
    <col min="12296" max="12296" width="5.5703125" style="154" customWidth="1"/>
    <col min="12297" max="12297" width="10.42578125" style="154" customWidth="1"/>
    <col min="12298" max="12298" width="8.28515625" style="154" customWidth="1"/>
    <col min="12299" max="12299" width="10" style="154" bestFit="1" customWidth="1"/>
    <col min="12300" max="12300" width="8.7109375" style="154" customWidth="1"/>
    <col min="12301" max="12301" width="10.140625" style="154" customWidth="1"/>
    <col min="12302" max="12302" width="7.5703125" style="154" customWidth="1"/>
    <col min="12303" max="12303" width="7.42578125" style="154" customWidth="1"/>
    <col min="12304" max="12304" width="7.28515625" style="154" customWidth="1"/>
    <col min="12305" max="12546" width="9.140625" style="154"/>
    <col min="12547" max="12550" width="3.7109375" style="154" customWidth="1"/>
    <col min="12551" max="12551" width="55.7109375" style="154" customWidth="1"/>
    <col min="12552" max="12552" width="5.5703125" style="154" customWidth="1"/>
    <col min="12553" max="12553" width="10.42578125" style="154" customWidth="1"/>
    <col min="12554" max="12554" width="8.28515625" style="154" customWidth="1"/>
    <col min="12555" max="12555" width="10" style="154" bestFit="1" customWidth="1"/>
    <col min="12556" max="12556" width="8.7109375" style="154" customWidth="1"/>
    <col min="12557" max="12557" width="10.140625" style="154" customWidth="1"/>
    <col min="12558" max="12558" width="7.5703125" style="154" customWidth="1"/>
    <col min="12559" max="12559" width="7.42578125" style="154" customWidth="1"/>
    <col min="12560" max="12560" width="7.28515625" style="154" customWidth="1"/>
    <col min="12561" max="12802" width="9.140625" style="154"/>
    <col min="12803" max="12806" width="3.7109375" style="154" customWidth="1"/>
    <col min="12807" max="12807" width="55.7109375" style="154" customWidth="1"/>
    <col min="12808" max="12808" width="5.5703125" style="154" customWidth="1"/>
    <col min="12809" max="12809" width="10.42578125" style="154" customWidth="1"/>
    <col min="12810" max="12810" width="8.28515625" style="154" customWidth="1"/>
    <col min="12811" max="12811" width="10" style="154" bestFit="1" customWidth="1"/>
    <col min="12812" max="12812" width="8.7109375" style="154" customWidth="1"/>
    <col min="12813" max="12813" width="10.140625" style="154" customWidth="1"/>
    <col min="12814" max="12814" width="7.5703125" style="154" customWidth="1"/>
    <col min="12815" max="12815" width="7.42578125" style="154" customWidth="1"/>
    <col min="12816" max="12816" width="7.28515625" style="154" customWidth="1"/>
    <col min="12817" max="13058" width="9.140625" style="154"/>
    <col min="13059" max="13062" width="3.7109375" style="154" customWidth="1"/>
    <col min="13063" max="13063" width="55.7109375" style="154" customWidth="1"/>
    <col min="13064" max="13064" width="5.5703125" style="154" customWidth="1"/>
    <col min="13065" max="13065" width="10.42578125" style="154" customWidth="1"/>
    <col min="13066" max="13066" width="8.28515625" style="154" customWidth="1"/>
    <col min="13067" max="13067" width="10" style="154" bestFit="1" customWidth="1"/>
    <col min="13068" max="13068" width="8.7109375" style="154" customWidth="1"/>
    <col min="13069" max="13069" width="10.140625" style="154" customWidth="1"/>
    <col min="13070" max="13070" width="7.5703125" style="154" customWidth="1"/>
    <col min="13071" max="13071" width="7.42578125" style="154" customWidth="1"/>
    <col min="13072" max="13072" width="7.28515625" style="154" customWidth="1"/>
    <col min="13073" max="13314" width="9.140625" style="154"/>
    <col min="13315" max="13318" width="3.7109375" style="154" customWidth="1"/>
    <col min="13319" max="13319" width="55.7109375" style="154" customWidth="1"/>
    <col min="13320" max="13320" width="5.5703125" style="154" customWidth="1"/>
    <col min="13321" max="13321" width="10.42578125" style="154" customWidth="1"/>
    <col min="13322" max="13322" width="8.28515625" style="154" customWidth="1"/>
    <col min="13323" max="13323" width="10" style="154" bestFit="1" customWidth="1"/>
    <col min="13324" max="13324" width="8.7109375" style="154" customWidth="1"/>
    <col min="13325" max="13325" width="10.140625" style="154" customWidth="1"/>
    <col min="13326" max="13326" width="7.5703125" style="154" customWidth="1"/>
    <col min="13327" max="13327" width="7.42578125" style="154" customWidth="1"/>
    <col min="13328" max="13328" width="7.28515625" style="154" customWidth="1"/>
    <col min="13329" max="13570" width="9.140625" style="154"/>
    <col min="13571" max="13574" width="3.7109375" style="154" customWidth="1"/>
    <col min="13575" max="13575" width="55.7109375" style="154" customWidth="1"/>
    <col min="13576" max="13576" width="5.5703125" style="154" customWidth="1"/>
    <col min="13577" max="13577" width="10.42578125" style="154" customWidth="1"/>
    <col min="13578" max="13578" width="8.28515625" style="154" customWidth="1"/>
    <col min="13579" max="13579" width="10" style="154" bestFit="1" customWidth="1"/>
    <col min="13580" max="13580" width="8.7109375" style="154" customWidth="1"/>
    <col min="13581" max="13581" width="10.140625" style="154" customWidth="1"/>
    <col min="13582" max="13582" width="7.5703125" style="154" customWidth="1"/>
    <col min="13583" max="13583" width="7.42578125" style="154" customWidth="1"/>
    <col min="13584" max="13584" width="7.28515625" style="154" customWidth="1"/>
    <col min="13585" max="13826" width="9.140625" style="154"/>
    <col min="13827" max="13830" width="3.7109375" style="154" customWidth="1"/>
    <col min="13831" max="13831" width="55.7109375" style="154" customWidth="1"/>
    <col min="13832" max="13832" width="5.5703125" style="154" customWidth="1"/>
    <col min="13833" max="13833" width="10.42578125" style="154" customWidth="1"/>
    <col min="13834" max="13834" width="8.28515625" style="154" customWidth="1"/>
    <col min="13835" max="13835" width="10" style="154" bestFit="1" customWidth="1"/>
    <col min="13836" max="13836" width="8.7109375" style="154" customWidth="1"/>
    <col min="13837" max="13837" width="10.140625" style="154" customWidth="1"/>
    <col min="13838" max="13838" width="7.5703125" style="154" customWidth="1"/>
    <col min="13839" max="13839" width="7.42578125" style="154" customWidth="1"/>
    <col min="13840" max="13840" width="7.28515625" style="154" customWidth="1"/>
    <col min="13841" max="14082" width="9.140625" style="154"/>
    <col min="14083" max="14086" width="3.7109375" style="154" customWidth="1"/>
    <col min="14087" max="14087" width="55.7109375" style="154" customWidth="1"/>
    <col min="14088" max="14088" width="5.5703125" style="154" customWidth="1"/>
    <col min="14089" max="14089" width="10.42578125" style="154" customWidth="1"/>
    <col min="14090" max="14090" width="8.28515625" style="154" customWidth="1"/>
    <col min="14091" max="14091" width="10" style="154" bestFit="1" customWidth="1"/>
    <col min="14092" max="14092" width="8.7109375" style="154" customWidth="1"/>
    <col min="14093" max="14093" width="10.140625" style="154" customWidth="1"/>
    <col min="14094" max="14094" width="7.5703125" style="154" customWidth="1"/>
    <col min="14095" max="14095" width="7.42578125" style="154" customWidth="1"/>
    <col min="14096" max="14096" width="7.28515625" style="154" customWidth="1"/>
    <col min="14097" max="14338" width="9.140625" style="154"/>
    <col min="14339" max="14342" width="3.7109375" style="154" customWidth="1"/>
    <col min="14343" max="14343" width="55.7109375" style="154" customWidth="1"/>
    <col min="14344" max="14344" width="5.5703125" style="154" customWidth="1"/>
    <col min="14345" max="14345" width="10.42578125" style="154" customWidth="1"/>
    <col min="14346" max="14346" width="8.28515625" style="154" customWidth="1"/>
    <col min="14347" max="14347" width="10" style="154" bestFit="1" customWidth="1"/>
    <col min="14348" max="14348" width="8.7109375" style="154" customWidth="1"/>
    <col min="14349" max="14349" width="10.140625" style="154" customWidth="1"/>
    <col min="14350" max="14350" width="7.5703125" style="154" customWidth="1"/>
    <col min="14351" max="14351" width="7.42578125" style="154" customWidth="1"/>
    <col min="14352" max="14352" width="7.28515625" style="154" customWidth="1"/>
    <col min="14353" max="14594" width="9.140625" style="154"/>
    <col min="14595" max="14598" width="3.7109375" style="154" customWidth="1"/>
    <col min="14599" max="14599" width="55.7109375" style="154" customWidth="1"/>
    <col min="14600" max="14600" width="5.5703125" style="154" customWidth="1"/>
    <col min="14601" max="14601" width="10.42578125" style="154" customWidth="1"/>
    <col min="14602" max="14602" width="8.28515625" style="154" customWidth="1"/>
    <col min="14603" max="14603" width="10" style="154" bestFit="1" customWidth="1"/>
    <col min="14604" max="14604" width="8.7109375" style="154" customWidth="1"/>
    <col min="14605" max="14605" width="10.140625" style="154" customWidth="1"/>
    <col min="14606" max="14606" width="7.5703125" style="154" customWidth="1"/>
    <col min="14607" max="14607" width="7.42578125" style="154" customWidth="1"/>
    <col min="14608" max="14608" width="7.28515625" style="154" customWidth="1"/>
    <col min="14609" max="14850" width="9.140625" style="154"/>
    <col min="14851" max="14854" width="3.7109375" style="154" customWidth="1"/>
    <col min="14855" max="14855" width="55.7109375" style="154" customWidth="1"/>
    <col min="14856" max="14856" width="5.5703125" style="154" customWidth="1"/>
    <col min="14857" max="14857" width="10.42578125" style="154" customWidth="1"/>
    <col min="14858" max="14858" width="8.28515625" style="154" customWidth="1"/>
    <col min="14859" max="14859" width="10" style="154" bestFit="1" customWidth="1"/>
    <col min="14860" max="14860" width="8.7109375" style="154" customWidth="1"/>
    <col min="14861" max="14861" width="10.140625" style="154" customWidth="1"/>
    <col min="14862" max="14862" width="7.5703125" style="154" customWidth="1"/>
    <col min="14863" max="14863" width="7.42578125" style="154" customWidth="1"/>
    <col min="14864" max="14864" width="7.28515625" style="154" customWidth="1"/>
    <col min="14865" max="15106" width="9.140625" style="154"/>
    <col min="15107" max="15110" width="3.7109375" style="154" customWidth="1"/>
    <col min="15111" max="15111" width="55.7109375" style="154" customWidth="1"/>
    <col min="15112" max="15112" width="5.5703125" style="154" customWidth="1"/>
    <col min="15113" max="15113" width="10.42578125" style="154" customWidth="1"/>
    <col min="15114" max="15114" width="8.28515625" style="154" customWidth="1"/>
    <col min="15115" max="15115" width="10" style="154" bestFit="1" customWidth="1"/>
    <col min="15116" max="15116" width="8.7109375" style="154" customWidth="1"/>
    <col min="15117" max="15117" width="10.140625" style="154" customWidth="1"/>
    <col min="15118" max="15118" width="7.5703125" style="154" customWidth="1"/>
    <col min="15119" max="15119" width="7.42578125" style="154" customWidth="1"/>
    <col min="15120" max="15120" width="7.28515625" style="154" customWidth="1"/>
    <col min="15121" max="15362" width="9.140625" style="154"/>
    <col min="15363" max="15366" width="3.7109375" style="154" customWidth="1"/>
    <col min="15367" max="15367" width="55.7109375" style="154" customWidth="1"/>
    <col min="15368" max="15368" width="5.5703125" style="154" customWidth="1"/>
    <col min="15369" max="15369" width="10.42578125" style="154" customWidth="1"/>
    <col min="15370" max="15370" width="8.28515625" style="154" customWidth="1"/>
    <col min="15371" max="15371" width="10" style="154" bestFit="1" customWidth="1"/>
    <col min="15372" max="15372" width="8.7109375" style="154" customWidth="1"/>
    <col min="15373" max="15373" width="10.140625" style="154" customWidth="1"/>
    <col min="15374" max="15374" width="7.5703125" style="154" customWidth="1"/>
    <col min="15375" max="15375" width="7.42578125" style="154" customWidth="1"/>
    <col min="15376" max="15376" width="7.28515625" style="154" customWidth="1"/>
    <col min="15377" max="15618" width="9.140625" style="154"/>
    <col min="15619" max="15622" width="3.7109375" style="154" customWidth="1"/>
    <col min="15623" max="15623" width="55.7109375" style="154" customWidth="1"/>
    <col min="15624" max="15624" width="5.5703125" style="154" customWidth="1"/>
    <col min="15625" max="15625" width="10.42578125" style="154" customWidth="1"/>
    <col min="15626" max="15626" width="8.28515625" style="154" customWidth="1"/>
    <col min="15627" max="15627" width="10" style="154" bestFit="1" customWidth="1"/>
    <col min="15628" max="15628" width="8.7109375" style="154" customWidth="1"/>
    <col min="15629" max="15629" width="10.140625" style="154" customWidth="1"/>
    <col min="15630" max="15630" width="7.5703125" style="154" customWidth="1"/>
    <col min="15631" max="15631" width="7.42578125" style="154" customWidth="1"/>
    <col min="15632" max="15632" width="7.28515625" style="154" customWidth="1"/>
    <col min="15633" max="15874" width="9.140625" style="154"/>
    <col min="15875" max="15878" width="3.7109375" style="154" customWidth="1"/>
    <col min="15879" max="15879" width="55.7109375" style="154" customWidth="1"/>
    <col min="15880" max="15880" width="5.5703125" style="154" customWidth="1"/>
    <col min="15881" max="15881" width="10.42578125" style="154" customWidth="1"/>
    <col min="15882" max="15882" width="8.28515625" style="154" customWidth="1"/>
    <col min="15883" max="15883" width="10" style="154" bestFit="1" customWidth="1"/>
    <col min="15884" max="15884" width="8.7109375" style="154" customWidth="1"/>
    <col min="15885" max="15885" width="10.140625" style="154" customWidth="1"/>
    <col min="15886" max="15886" width="7.5703125" style="154" customWidth="1"/>
    <col min="15887" max="15887" width="7.42578125" style="154" customWidth="1"/>
    <col min="15888" max="15888" width="7.28515625" style="154" customWidth="1"/>
    <col min="15889" max="16130" width="9.140625" style="154"/>
    <col min="16131" max="16134" width="3.7109375" style="154" customWidth="1"/>
    <col min="16135" max="16135" width="55.7109375" style="154" customWidth="1"/>
    <col min="16136" max="16136" width="5.5703125" style="154" customWidth="1"/>
    <col min="16137" max="16137" width="10.42578125" style="154" customWidth="1"/>
    <col min="16138" max="16138" width="8.28515625" style="154" customWidth="1"/>
    <col min="16139" max="16139" width="10" style="154" bestFit="1" customWidth="1"/>
    <col min="16140" max="16140" width="8.7109375" style="154" customWidth="1"/>
    <col min="16141" max="16141" width="10.140625" style="154" customWidth="1"/>
    <col min="16142" max="16142" width="7.5703125" style="154" customWidth="1"/>
    <col min="16143" max="16143" width="7.42578125" style="154" customWidth="1"/>
    <col min="16144" max="16144" width="7.28515625" style="154" customWidth="1"/>
    <col min="16145" max="16384" width="9.140625" style="154"/>
  </cols>
  <sheetData>
    <row r="2" spans="1:20" s="155" customFormat="1" x14ac:dyDescent="0.2">
      <c r="F2" s="339"/>
      <c r="G2" s="340"/>
      <c r="I2" s="615"/>
      <c r="M2" s="800"/>
    </row>
    <row r="3" spans="1:20" x14ac:dyDescent="0.2">
      <c r="A3" s="154" t="s">
        <v>429</v>
      </c>
    </row>
    <row r="5" spans="1:20" x14ac:dyDescent="0.2">
      <c r="A5" s="156" t="s">
        <v>90</v>
      </c>
    </row>
    <row r="6" spans="1:20" x14ac:dyDescent="0.2">
      <c r="A6" s="394" t="s">
        <v>91</v>
      </c>
    </row>
    <row r="8" spans="1:20" x14ac:dyDescent="0.2">
      <c r="A8" s="1001" t="s">
        <v>430</v>
      </c>
      <c r="B8" s="1001"/>
      <c r="C8" s="1001"/>
      <c r="D8" s="1001"/>
      <c r="E8" s="1001"/>
      <c r="F8" s="1001"/>
      <c r="G8" s="1001"/>
      <c r="H8" s="1001"/>
      <c r="I8" s="1001"/>
      <c r="J8" s="1001"/>
      <c r="K8" s="1001"/>
      <c r="L8" s="1001"/>
      <c r="M8" s="1001"/>
      <c r="N8" s="1001"/>
      <c r="O8" s="1001"/>
    </row>
    <row r="9" spans="1:20" x14ac:dyDescent="0.2">
      <c r="A9" s="1001" t="s">
        <v>431</v>
      </c>
      <c r="B9" s="1001"/>
      <c r="C9" s="1001"/>
      <c r="D9" s="1001"/>
      <c r="E9" s="1001"/>
      <c r="F9" s="1001"/>
      <c r="G9" s="1001"/>
      <c r="H9" s="1001"/>
      <c r="I9" s="1001"/>
      <c r="J9" s="1001"/>
      <c r="K9" s="1001"/>
      <c r="L9" s="1001"/>
      <c r="M9" s="1001"/>
      <c r="N9" s="1001"/>
      <c r="O9" s="1001"/>
    </row>
    <row r="10" spans="1:20" x14ac:dyDescent="0.2">
      <c r="A10" s="1001" t="s">
        <v>754</v>
      </c>
      <c r="B10" s="1001"/>
      <c r="C10" s="1001"/>
      <c r="D10" s="1001"/>
      <c r="E10" s="1001"/>
      <c r="F10" s="1001"/>
      <c r="G10" s="1001"/>
      <c r="H10" s="1001"/>
      <c r="I10" s="1001"/>
      <c r="J10" s="1001"/>
      <c r="K10" s="1001"/>
      <c r="L10" s="1001"/>
      <c r="M10" s="1001"/>
      <c r="N10" s="1001"/>
      <c r="O10" s="1001"/>
    </row>
    <row r="11" spans="1:20" x14ac:dyDescent="0.2">
      <c r="A11" s="833" t="s">
        <v>432</v>
      </c>
      <c r="B11" s="833"/>
      <c r="C11" s="833"/>
      <c r="D11" s="833"/>
      <c r="E11" s="833"/>
      <c r="F11" s="833"/>
      <c r="G11" s="833"/>
      <c r="H11" s="833"/>
      <c r="I11" s="833"/>
      <c r="J11" s="833"/>
      <c r="K11" s="833"/>
      <c r="L11" s="833"/>
      <c r="M11" s="833"/>
      <c r="N11" s="833"/>
      <c r="O11" s="833"/>
    </row>
    <row r="12" spans="1:20" x14ac:dyDescent="0.2">
      <c r="K12" s="157"/>
      <c r="L12" s="157"/>
      <c r="M12" s="802"/>
      <c r="N12" s="158"/>
      <c r="O12" s="157" t="s">
        <v>433</v>
      </c>
    </row>
    <row r="13" spans="1:20" x14ac:dyDescent="0.2">
      <c r="A13" s="1002" t="s">
        <v>434</v>
      </c>
      <c r="B13" s="1003"/>
      <c r="C13" s="1003"/>
      <c r="D13" s="1003"/>
      <c r="E13" s="1004"/>
      <c r="F13" s="341"/>
      <c r="G13" s="342" t="s">
        <v>435</v>
      </c>
      <c r="H13" s="218">
        <v>2020</v>
      </c>
      <c r="I13" s="807">
        <v>2021</v>
      </c>
      <c r="J13" s="218">
        <v>2022</v>
      </c>
      <c r="K13" s="218">
        <v>2023</v>
      </c>
      <c r="L13" s="219">
        <v>2023</v>
      </c>
      <c r="M13" s="803" t="s">
        <v>436</v>
      </c>
      <c r="N13" s="219">
        <v>2024</v>
      </c>
      <c r="O13" s="219">
        <v>2025</v>
      </c>
      <c r="P13" s="219">
        <v>2026</v>
      </c>
    </row>
    <row r="14" spans="1:20" ht="25.5" x14ac:dyDescent="0.2">
      <c r="A14" s="220"/>
      <c r="B14" s="159"/>
      <c r="C14" s="159"/>
      <c r="D14" s="159"/>
      <c r="E14" s="161"/>
      <c r="F14" s="343"/>
      <c r="G14" s="392"/>
      <c r="H14" s="297" t="s">
        <v>437</v>
      </c>
      <c r="I14" s="630" t="s">
        <v>437</v>
      </c>
      <c r="J14" s="809" t="s">
        <v>968</v>
      </c>
      <c r="K14" s="162" t="s">
        <v>438</v>
      </c>
      <c r="L14" s="375" t="s">
        <v>438</v>
      </c>
      <c r="M14" s="803" t="s">
        <v>439</v>
      </c>
      <c r="N14" s="297" t="s">
        <v>440</v>
      </c>
      <c r="O14" s="297" t="s">
        <v>440</v>
      </c>
      <c r="P14" s="297" t="s">
        <v>440</v>
      </c>
    </row>
    <row r="15" spans="1:20" x14ac:dyDescent="0.2">
      <c r="A15" s="220"/>
      <c r="B15" s="159"/>
      <c r="C15" s="159"/>
      <c r="D15" s="159"/>
      <c r="E15" s="161"/>
      <c r="F15" s="344"/>
      <c r="G15" s="393"/>
      <c r="H15" s="217"/>
      <c r="I15" s="808"/>
      <c r="J15" s="370"/>
      <c r="K15" s="767"/>
      <c r="L15" s="371" t="s">
        <v>818</v>
      </c>
      <c r="M15" s="804" t="s">
        <v>871</v>
      </c>
      <c r="N15" s="221"/>
      <c r="O15" s="221"/>
      <c r="P15" s="221"/>
    </row>
    <row r="16" spans="1:20" s="242" customFormat="1" x14ac:dyDescent="0.2">
      <c r="A16" s="445"/>
      <c r="B16" s="447" t="s">
        <v>441</v>
      </c>
      <c r="C16" s="446"/>
      <c r="D16" s="446"/>
      <c r="E16" s="414"/>
      <c r="F16" s="414"/>
      <c r="G16" s="415" t="s">
        <v>442</v>
      </c>
      <c r="H16" s="416">
        <f>H17+H94+H98</f>
        <v>0</v>
      </c>
      <c r="I16" s="417">
        <f>I17+I94+I98+I99</f>
        <v>115557</v>
      </c>
      <c r="J16" s="419">
        <f>J17+J94+J98</f>
        <v>216874</v>
      </c>
      <c r="K16" s="418">
        <f>K17+K94+K98</f>
        <v>283163</v>
      </c>
      <c r="L16" s="418">
        <f t="shared" ref="L16" si="0">L17+L94+L98</f>
        <v>108200000</v>
      </c>
      <c r="M16" s="786">
        <f>K16/J16</f>
        <v>1.305656740780361</v>
      </c>
      <c r="N16" s="418">
        <f t="shared" ref="N16:P16" si="1">N17+N94+N98</f>
        <v>211480</v>
      </c>
      <c r="O16" s="418">
        <f t="shared" si="1"/>
        <v>216479</v>
      </c>
      <c r="P16" s="418">
        <f t="shared" si="1"/>
        <v>221479</v>
      </c>
      <c r="Q16" s="783">
        <f>K60+K83+K114+K116+K118+K145+K146</f>
        <v>283163</v>
      </c>
      <c r="R16" s="783"/>
      <c r="S16" s="783"/>
      <c r="T16" s="783"/>
    </row>
    <row r="17" spans="1:16" s="242" customFormat="1" x14ac:dyDescent="0.2">
      <c r="A17" s="445"/>
      <c r="B17" s="448" t="s">
        <v>443</v>
      </c>
      <c r="C17" s="446"/>
      <c r="D17" s="446"/>
      <c r="E17" s="414"/>
      <c r="F17" s="420"/>
      <c r="G17" s="415" t="s">
        <v>444</v>
      </c>
      <c r="H17" s="416">
        <f>H52+H81</f>
        <v>0</v>
      </c>
      <c r="I17" s="417">
        <f t="shared" ref="I17:J17" si="2">I52+I81</f>
        <v>8454</v>
      </c>
      <c r="J17" s="419">
        <f t="shared" si="2"/>
        <v>8200</v>
      </c>
      <c r="K17" s="418">
        <f t="shared" ref="K17:P17" si="3">K52+K81</f>
        <v>8200</v>
      </c>
      <c r="L17" s="418">
        <f t="shared" si="3"/>
        <v>8200000</v>
      </c>
      <c r="M17" s="786">
        <f t="shared" ref="M17:M59" si="4">K17/J17</f>
        <v>1</v>
      </c>
      <c r="N17" s="419">
        <f t="shared" si="3"/>
        <v>13600</v>
      </c>
      <c r="O17" s="419">
        <f t="shared" si="3"/>
        <v>13600</v>
      </c>
      <c r="P17" s="419">
        <f t="shared" si="3"/>
        <v>13600</v>
      </c>
    </row>
    <row r="18" spans="1:16" hidden="1" x14ac:dyDescent="0.2">
      <c r="A18" s="449"/>
      <c r="B18" s="450"/>
      <c r="C18" s="451" t="s">
        <v>445</v>
      </c>
      <c r="D18" s="452"/>
      <c r="E18" s="421"/>
      <c r="F18" s="422"/>
      <c r="G18" s="415" t="s">
        <v>446</v>
      </c>
      <c r="H18" s="423"/>
      <c r="I18" s="424"/>
      <c r="J18" s="425"/>
      <c r="K18" s="425"/>
      <c r="L18" s="425"/>
      <c r="M18" s="786" t="e">
        <f t="shared" si="4"/>
        <v>#DIV/0!</v>
      </c>
      <c r="N18" s="425"/>
      <c r="O18" s="425"/>
      <c r="P18" s="425"/>
    </row>
    <row r="19" spans="1:16" hidden="1" x14ac:dyDescent="0.2">
      <c r="A19" s="449"/>
      <c r="B19" s="450"/>
      <c r="C19" s="450"/>
      <c r="D19" s="451" t="s">
        <v>447</v>
      </c>
      <c r="E19" s="421"/>
      <c r="F19" s="422"/>
      <c r="G19" s="415" t="s">
        <v>448</v>
      </c>
      <c r="H19" s="423"/>
      <c r="I19" s="424"/>
      <c r="J19" s="425"/>
      <c r="K19" s="425"/>
      <c r="L19" s="425"/>
      <c r="M19" s="786" t="e">
        <f t="shared" si="4"/>
        <v>#DIV/0!</v>
      </c>
      <c r="N19" s="425"/>
      <c r="O19" s="425"/>
      <c r="P19" s="425"/>
    </row>
    <row r="20" spans="1:16" hidden="1" x14ac:dyDescent="0.2">
      <c r="A20" s="449"/>
      <c r="B20" s="450"/>
      <c r="C20" s="450"/>
      <c r="D20" s="451"/>
      <c r="E20" s="426" t="s">
        <v>449</v>
      </c>
      <c r="F20" s="420"/>
      <c r="G20" s="427" t="s">
        <v>450</v>
      </c>
      <c r="H20" s="423"/>
      <c r="I20" s="424"/>
      <c r="J20" s="425"/>
      <c r="K20" s="425"/>
      <c r="L20" s="425"/>
      <c r="M20" s="786" t="e">
        <f t="shared" si="4"/>
        <v>#DIV/0!</v>
      </c>
      <c r="N20" s="425"/>
      <c r="O20" s="425"/>
      <c r="P20" s="425"/>
    </row>
    <row r="21" spans="1:16" hidden="1" x14ac:dyDescent="0.2">
      <c r="A21" s="453" t="s">
        <v>451</v>
      </c>
      <c r="B21" s="450"/>
      <c r="C21" s="450"/>
      <c r="D21" s="451"/>
      <c r="E21" s="421"/>
      <c r="F21" s="422"/>
      <c r="G21" s="428" t="s">
        <v>452</v>
      </c>
      <c r="H21" s="423"/>
      <c r="I21" s="424"/>
      <c r="J21" s="425"/>
      <c r="K21" s="425"/>
      <c r="L21" s="425"/>
      <c r="M21" s="786" t="e">
        <f t="shared" si="4"/>
        <v>#DIV/0!</v>
      </c>
      <c r="N21" s="425"/>
      <c r="O21" s="425"/>
      <c r="P21" s="425"/>
    </row>
    <row r="22" spans="1:16" hidden="1" x14ac:dyDescent="0.2">
      <c r="A22" s="453" t="s">
        <v>453</v>
      </c>
      <c r="B22" s="450"/>
      <c r="C22" s="450"/>
      <c r="D22" s="451"/>
      <c r="E22" s="421"/>
      <c r="F22" s="422"/>
      <c r="G22" s="428" t="s">
        <v>454</v>
      </c>
      <c r="H22" s="423"/>
      <c r="I22" s="424"/>
      <c r="J22" s="425"/>
      <c r="K22" s="425"/>
      <c r="L22" s="425"/>
      <c r="M22" s="786" t="e">
        <f t="shared" si="4"/>
        <v>#DIV/0!</v>
      </c>
      <c r="N22" s="425"/>
      <c r="O22" s="425"/>
      <c r="P22" s="425"/>
    </row>
    <row r="23" spans="1:16" hidden="1" x14ac:dyDescent="0.2">
      <c r="A23" s="449"/>
      <c r="B23" s="450"/>
      <c r="C23" s="450"/>
      <c r="D23" s="450"/>
      <c r="E23" s="426" t="s">
        <v>455</v>
      </c>
      <c r="F23" s="420"/>
      <c r="G23" s="415" t="s">
        <v>456</v>
      </c>
      <c r="H23" s="423"/>
      <c r="I23" s="424"/>
      <c r="J23" s="425"/>
      <c r="K23" s="425"/>
      <c r="L23" s="425"/>
      <c r="M23" s="786" t="e">
        <f t="shared" si="4"/>
        <v>#DIV/0!</v>
      </c>
      <c r="N23" s="425"/>
      <c r="O23" s="425"/>
      <c r="P23" s="425"/>
    </row>
    <row r="24" spans="1:16" hidden="1" x14ac:dyDescent="0.2">
      <c r="A24" s="449"/>
      <c r="B24" s="450"/>
      <c r="C24" s="450"/>
      <c r="D24" s="450"/>
      <c r="E24" s="426" t="s">
        <v>457</v>
      </c>
      <c r="F24" s="420"/>
      <c r="G24" s="415" t="s">
        <v>458</v>
      </c>
      <c r="H24" s="423"/>
      <c r="I24" s="424"/>
      <c r="J24" s="425"/>
      <c r="K24" s="425"/>
      <c r="L24" s="425"/>
      <c r="M24" s="786" t="e">
        <f t="shared" si="4"/>
        <v>#DIV/0!</v>
      </c>
      <c r="N24" s="425"/>
      <c r="O24" s="425"/>
      <c r="P24" s="425"/>
    </row>
    <row r="25" spans="1:16" hidden="1" x14ac:dyDescent="0.2">
      <c r="A25" s="453" t="s">
        <v>459</v>
      </c>
      <c r="B25" s="450"/>
      <c r="C25" s="450"/>
      <c r="D25" s="450"/>
      <c r="E25" s="429"/>
      <c r="F25" s="430"/>
      <c r="G25" s="428" t="s">
        <v>460</v>
      </c>
      <c r="H25" s="423"/>
      <c r="I25" s="424"/>
      <c r="J25" s="425"/>
      <c r="K25" s="425"/>
      <c r="L25" s="425"/>
      <c r="M25" s="786" t="e">
        <f t="shared" si="4"/>
        <v>#DIV/0!</v>
      </c>
      <c r="N25" s="425"/>
      <c r="O25" s="425"/>
      <c r="P25" s="425"/>
    </row>
    <row r="26" spans="1:16" hidden="1" x14ac:dyDescent="0.2">
      <c r="A26" s="453" t="s">
        <v>461</v>
      </c>
      <c r="B26" s="450"/>
      <c r="C26" s="450"/>
      <c r="D26" s="450"/>
      <c r="E26" s="429"/>
      <c r="F26" s="430"/>
      <c r="G26" s="428" t="s">
        <v>462</v>
      </c>
      <c r="H26" s="423"/>
      <c r="I26" s="424"/>
      <c r="J26" s="425"/>
      <c r="K26" s="425"/>
      <c r="L26" s="425"/>
      <c r="M26" s="786" t="e">
        <f t="shared" si="4"/>
        <v>#DIV/0!</v>
      </c>
      <c r="N26" s="425"/>
      <c r="O26" s="425"/>
      <c r="P26" s="425"/>
    </row>
    <row r="27" spans="1:16" hidden="1" x14ac:dyDescent="0.2">
      <c r="A27" s="453"/>
      <c r="B27" s="450"/>
      <c r="C27" s="450"/>
      <c r="D27" s="450"/>
      <c r="E27" s="426" t="s">
        <v>463</v>
      </c>
      <c r="F27" s="420"/>
      <c r="G27" s="428"/>
      <c r="H27" s="423"/>
      <c r="I27" s="424"/>
      <c r="J27" s="425"/>
      <c r="K27" s="425"/>
      <c r="L27" s="425"/>
      <c r="M27" s="786" t="e">
        <f t="shared" si="4"/>
        <v>#DIV/0!</v>
      </c>
      <c r="N27" s="425"/>
      <c r="O27" s="425"/>
      <c r="P27" s="425"/>
    </row>
    <row r="28" spans="1:16" hidden="1" x14ac:dyDescent="0.2">
      <c r="A28" s="453"/>
      <c r="B28" s="450"/>
      <c r="C28" s="450"/>
      <c r="D28" s="450"/>
      <c r="E28" s="426" t="s">
        <v>464</v>
      </c>
      <c r="F28" s="420"/>
      <c r="G28" s="415" t="s">
        <v>465</v>
      </c>
      <c r="H28" s="423"/>
      <c r="I28" s="424"/>
      <c r="J28" s="425"/>
      <c r="K28" s="425"/>
      <c r="L28" s="425"/>
      <c r="M28" s="786" t="e">
        <f t="shared" si="4"/>
        <v>#DIV/0!</v>
      </c>
      <c r="N28" s="425"/>
      <c r="O28" s="425"/>
      <c r="P28" s="425"/>
    </row>
    <row r="29" spans="1:16" hidden="1" x14ac:dyDescent="0.2">
      <c r="A29" s="453" t="s">
        <v>466</v>
      </c>
      <c r="B29" s="450"/>
      <c r="C29" s="450"/>
      <c r="D29" s="450"/>
      <c r="E29" s="431"/>
      <c r="F29" s="422"/>
      <c r="G29" s="428" t="s">
        <v>467</v>
      </c>
      <c r="H29" s="423"/>
      <c r="I29" s="424"/>
      <c r="J29" s="425"/>
      <c r="K29" s="425"/>
      <c r="L29" s="425"/>
      <c r="M29" s="786" t="e">
        <f t="shared" si="4"/>
        <v>#DIV/0!</v>
      </c>
      <c r="N29" s="425"/>
      <c r="O29" s="425"/>
      <c r="P29" s="425"/>
    </row>
    <row r="30" spans="1:16" hidden="1" x14ac:dyDescent="0.2">
      <c r="A30" s="453" t="s">
        <v>468</v>
      </c>
      <c r="B30" s="450"/>
      <c r="C30" s="450"/>
      <c r="D30" s="450"/>
      <c r="E30" s="429"/>
      <c r="F30" s="430"/>
      <c r="G30" s="428" t="s">
        <v>469</v>
      </c>
      <c r="H30" s="423"/>
      <c r="I30" s="424"/>
      <c r="J30" s="425"/>
      <c r="K30" s="425"/>
      <c r="L30" s="425"/>
      <c r="M30" s="786" t="e">
        <f t="shared" si="4"/>
        <v>#DIV/0!</v>
      </c>
      <c r="N30" s="425"/>
      <c r="O30" s="425"/>
      <c r="P30" s="425"/>
    </row>
    <row r="31" spans="1:16" s="167" customFormat="1" hidden="1" x14ac:dyDescent="0.2">
      <c r="A31" s="453" t="s">
        <v>470</v>
      </c>
      <c r="B31" s="454"/>
      <c r="C31" s="454"/>
      <c r="D31" s="454"/>
      <c r="E31" s="432"/>
      <c r="F31" s="433"/>
      <c r="G31" s="428" t="s">
        <v>471</v>
      </c>
      <c r="H31" s="434"/>
      <c r="I31" s="435"/>
      <c r="J31" s="436"/>
      <c r="K31" s="436"/>
      <c r="L31" s="436"/>
      <c r="M31" s="786" t="e">
        <f t="shared" si="4"/>
        <v>#DIV/0!</v>
      </c>
      <c r="N31" s="436"/>
      <c r="O31" s="436"/>
      <c r="P31" s="425"/>
    </row>
    <row r="32" spans="1:16" s="167" customFormat="1" hidden="1" x14ac:dyDescent="0.2">
      <c r="A32" s="455" t="s">
        <v>472</v>
      </c>
      <c r="B32" s="456"/>
      <c r="C32" s="456"/>
      <c r="D32" s="456"/>
      <c r="E32" s="437"/>
      <c r="F32" s="433"/>
      <c r="G32" s="438" t="s">
        <v>473</v>
      </c>
      <c r="H32" s="434"/>
      <c r="I32" s="435"/>
      <c r="J32" s="436"/>
      <c r="K32" s="436"/>
      <c r="L32" s="436"/>
      <c r="M32" s="786" t="e">
        <f t="shared" si="4"/>
        <v>#DIV/0!</v>
      </c>
      <c r="N32" s="436"/>
      <c r="O32" s="436"/>
      <c r="P32" s="425"/>
    </row>
    <row r="33" spans="1:16" hidden="1" x14ac:dyDescent="0.2">
      <c r="A33" s="453" t="s">
        <v>474</v>
      </c>
      <c r="B33" s="450"/>
      <c r="C33" s="450"/>
      <c r="D33" s="450"/>
      <c r="E33" s="421"/>
      <c r="F33" s="422"/>
      <c r="G33" s="428"/>
      <c r="H33" s="423"/>
      <c r="I33" s="424"/>
      <c r="J33" s="425"/>
      <c r="K33" s="425"/>
      <c r="L33" s="425"/>
      <c r="M33" s="786" t="e">
        <f t="shared" si="4"/>
        <v>#DIV/0!</v>
      </c>
      <c r="N33" s="425"/>
      <c r="O33" s="425"/>
      <c r="P33" s="425"/>
    </row>
    <row r="34" spans="1:16" hidden="1" x14ac:dyDescent="0.2">
      <c r="A34" s="453" t="s">
        <v>475</v>
      </c>
      <c r="B34" s="450"/>
      <c r="C34" s="450"/>
      <c r="D34" s="450"/>
      <c r="E34" s="421"/>
      <c r="F34" s="422"/>
      <c r="G34" s="428" t="s">
        <v>476</v>
      </c>
      <c r="H34" s="423"/>
      <c r="I34" s="424"/>
      <c r="J34" s="425"/>
      <c r="K34" s="425"/>
      <c r="L34" s="425"/>
      <c r="M34" s="786" t="e">
        <f t="shared" si="4"/>
        <v>#DIV/0!</v>
      </c>
      <c r="N34" s="425"/>
      <c r="O34" s="425"/>
      <c r="P34" s="425"/>
    </row>
    <row r="35" spans="1:16" hidden="1" x14ac:dyDescent="0.2">
      <c r="A35" s="453"/>
      <c r="B35" s="450"/>
      <c r="C35" s="450"/>
      <c r="D35" s="451" t="s">
        <v>477</v>
      </c>
      <c r="E35" s="421"/>
      <c r="F35" s="422"/>
      <c r="G35" s="415" t="s">
        <v>478</v>
      </c>
      <c r="H35" s="423"/>
      <c r="I35" s="424"/>
      <c r="J35" s="425"/>
      <c r="K35" s="425"/>
      <c r="L35" s="425"/>
      <c r="M35" s="786" t="e">
        <f t="shared" si="4"/>
        <v>#DIV/0!</v>
      </c>
      <c r="N35" s="425"/>
      <c r="O35" s="425"/>
      <c r="P35" s="425"/>
    </row>
    <row r="36" spans="1:16" hidden="1" x14ac:dyDescent="0.2">
      <c r="A36" s="453" t="s">
        <v>479</v>
      </c>
      <c r="B36" s="450"/>
      <c r="C36" s="450"/>
      <c r="D36" s="450"/>
      <c r="E36" s="421"/>
      <c r="F36" s="422"/>
      <c r="G36" s="428" t="s">
        <v>480</v>
      </c>
      <c r="H36" s="423"/>
      <c r="I36" s="424"/>
      <c r="J36" s="425"/>
      <c r="K36" s="425"/>
      <c r="L36" s="425"/>
      <c r="M36" s="786" t="e">
        <f t="shared" si="4"/>
        <v>#DIV/0!</v>
      </c>
      <c r="N36" s="425"/>
      <c r="O36" s="425"/>
      <c r="P36" s="425"/>
    </row>
    <row r="37" spans="1:16" ht="12" hidden="1" customHeight="1" x14ac:dyDescent="0.2">
      <c r="A37" s="453"/>
      <c r="B37" s="450"/>
      <c r="C37" s="451" t="s">
        <v>481</v>
      </c>
      <c r="D37" s="450"/>
      <c r="E37" s="421"/>
      <c r="F37" s="422"/>
      <c r="G37" s="428"/>
      <c r="H37" s="423"/>
      <c r="I37" s="424"/>
      <c r="J37" s="425"/>
      <c r="K37" s="425"/>
      <c r="L37" s="425"/>
      <c r="M37" s="786" t="e">
        <f t="shared" si="4"/>
        <v>#DIV/0!</v>
      </c>
      <c r="N37" s="425"/>
      <c r="O37" s="425"/>
      <c r="P37" s="425"/>
    </row>
    <row r="38" spans="1:16" ht="14.25" hidden="1" customHeight="1" x14ac:dyDescent="0.2">
      <c r="A38" s="453"/>
      <c r="B38" s="450"/>
      <c r="C38" s="450"/>
      <c r="D38" s="450"/>
      <c r="E38" s="426" t="s">
        <v>482</v>
      </c>
      <c r="F38" s="420"/>
      <c r="G38" s="427" t="s">
        <v>483</v>
      </c>
      <c r="H38" s="423"/>
      <c r="I38" s="424"/>
      <c r="J38" s="425"/>
      <c r="K38" s="425"/>
      <c r="L38" s="425"/>
      <c r="M38" s="786" t="e">
        <f t="shared" si="4"/>
        <v>#DIV/0!</v>
      </c>
      <c r="N38" s="425"/>
      <c r="O38" s="425"/>
      <c r="P38" s="425"/>
    </row>
    <row r="39" spans="1:16" ht="17.25" hidden="1" customHeight="1" x14ac:dyDescent="0.2">
      <c r="A39" s="453" t="s">
        <v>484</v>
      </c>
      <c r="B39" s="450"/>
      <c r="C39" s="450"/>
      <c r="D39" s="450"/>
      <c r="E39" s="421"/>
      <c r="F39" s="422"/>
      <c r="G39" s="428" t="s">
        <v>485</v>
      </c>
      <c r="H39" s="423"/>
      <c r="I39" s="424"/>
      <c r="J39" s="425"/>
      <c r="K39" s="425"/>
      <c r="L39" s="425"/>
      <c r="M39" s="786" t="e">
        <f t="shared" si="4"/>
        <v>#DIV/0!</v>
      </c>
      <c r="N39" s="425"/>
      <c r="O39" s="425"/>
      <c r="P39" s="425"/>
    </row>
    <row r="40" spans="1:16" ht="9" customHeight="1" x14ac:dyDescent="0.2">
      <c r="A40" s="457"/>
      <c r="B40" s="458"/>
      <c r="C40" s="458"/>
      <c r="D40" s="458"/>
      <c r="E40" s="439"/>
      <c r="F40" s="422"/>
      <c r="G40" s="428"/>
      <c r="H40" s="423"/>
      <c r="I40" s="424"/>
      <c r="J40" s="425"/>
      <c r="K40" s="425"/>
      <c r="L40" s="425"/>
      <c r="M40" s="786"/>
      <c r="N40" s="425"/>
      <c r="O40" s="425"/>
      <c r="P40" s="425"/>
    </row>
    <row r="41" spans="1:16" s="242" customFormat="1" x14ac:dyDescent="0.2">
      <c r="A41" s="459"/>
      <c r="B41" s="460"/>
      <c r="C41" s="461" t="s">
        <v>486</v>
      </c>
      <c r="D41" s="461"/>
      <c r="E41" s="440"/>
      <c r="F41" s="420"/>
      <c r="G41" s="416"/>
      <c r="H41" s="416"/>
      <c r="I41" s="417">
        <f>I51</f>
        <v>8444</v>
      </c>
      <c r="J41" s="419">
        <f>J51</f>
        <v>8000</v>
      </c>
      <c r="K41" s="418">
        <f t="shared" ref="K41:P41" si="5">K51</f>
        <v>8000</v>
      </c>
      <c r="L41" s="418">
        <f t="shared" si="5"/>
        <v>8000000</v>
      </c>
      <c r="M41" s="786">
        <f t="shared" si="4"/>
        <v>1</v>
      </c>
      <c r="N41" s="419">
        <f t="shared" si="5"/>
        <v>13500</v>
      </c>
      <c r="O41" s="419">
        <f t="shared" si="5"/>
        <v>13500</v>
      </c>
      <c r="P41" s="419">
        <f t="shared" si="5"/>
        <v>13500</v>
      </c>
    </row>
    <row r="42" spans="1:16" s="242" customFormat="1" hidden="1" x14ac:dyDescent="0.2">
      <c r="A42" s="462"/>
      <c r="B42" s="463"/>
      <c r="C42" s="463"/>
      <c r="D42" s="464" t="s">
        <v>487</v>
      </c>
      <c r="E42" s="441" t="s">
        <v>488</v>
      </c>
      <c r="F42" s="420"/>
      <c r="G42" s="427"/>
      <c r="H42" s="416"/>
      <c r="I42" s="417"/>
      <c r="J42" s="419"/>
      <c r="K42" s="418"/>
      <c r="L42" s="418"/>
      <c r="M42" s="786" t="e">
        <f t="shared" si="4"/>
        <v>#DIV/0!</v>
      </c>
      <c r="N42" s="419"/>
      <c r="O42" s="419"/>
      <c r="P42" s="419"/>
    </row>
    <row r="43" spans="1:16" s="242" customFormat="1" hidden="1" x14ac:dyDescent="0.2">
      <c r="A43" s="462"/>
      <c r="B43" s="463"/>
      <c r="C43" s="463"/>
      <c r="D43" s="464"/>
      <c r="E43" s="442" t="s">
        <v>488</v>
      </c>
      <c r="F43" s="420"/>
      <c r="G43" s="427" t="s">
        <v>489</v>
      </c>
      <c r="H43" s="416"/>
      <c r="I43" s="417"/>
      <c r="J43" s="419"/>
      <c r="K43" s="418"/>
      <c r="L43" s="418"/>
      <c r="M43" s="786" t="e">
        <f t="shared" si="4"/>
        <v>#DIV/0!</v>
      </c>
      <c r="N43" s="419"/>
      <c r="O43" s="419"/>
      <c r="P43" s="419"/>
    </row>
    <row r="44" spans="1:16" s="242" customFormat="1" hidden="1" x14ac:dyDescent="0.2">
      <c r="A44" s="462" t="s">
        <v>490</v>
      </c>
      <c r="B44" s="463"/>
      <c r="C44" s="463"/>
      <c r="D44" s="463"/>
      <c r="E44" s="441"/>
      <c r="F44" s="420"/>
      <c r="G44" s="427" t="s">
        <v>491</v>
      </c>
      <c r="H44" s="416"/>
      <c r="I44" s="417"/>
      <c r="J44" s="419"/>
      <c r="K44" s="418"/>
      <c r="L44" s="418"/>
      <c r="M44" s="786" t="e">
        <f t="shared" si="4"/>
        <v>#DIV/0!</v>
      </c>
      <c r="N44" s="419"/>
      <c r="O44" s="419"/>
      <c r="P44" s="419"/>
    </row>
    <row r="45" spans="1:16" s="242" customFormat="1" hidden="1" x14ac:dyDescent="0.2">
      <c r="A45" s="462" t="s">
        <v>492</v>
      </c>
      <c r="B45" s="463"/>
      <c r="C45" s="463"/>
      <c r="D45" s="463"/>
      <c r="E45" s="441"/>
      <c r="F45" s="420"/>
      <c r="G45" s="427" t="s">
        <v>493</v>
      </c>
      <c r="H45" s="416"/>
      <c r="I45" s="417"/>
      <c r="J45" s="419"/>
      <c r="K45" s="418"/>
      <c r="L45" s="418"/>
      <c r="M45" s="786" t="e">
        <f t="shared" si="4"/>
        <v>#DIV/0!</v>
      </c>
      <c r="N45" s="419"/>
      <c r="O45" s="419"/>
      <c r="P45" s="419"/>
    </row>
    <row r="46" spans="1:16" s="242" customFormat="1" hidden="1" x14ac:dyDescent="0.2">
      <c r="A46" s="462" t="s">
        <v>494</v>
      </c>
      <c r="B46" s="463"/>
      <c r="C46" s="463"/>
      <c r="D46" s="463"/>
      <c r="E46" s="441"/>
      <c r="F46" s="420"/>
      <c r="G46" s="427" t="s">
        <v>495</v>
      </c>
      <c r="H46" s="416"/>
      <c r="I46" s="417"/>
      <c r="J46" s="419"/>
      <c r="K46" s="418"/>
      <c r="L46" s="418"/>
      <c r="M46" s="786" t="e">
        <f t="shared" si="4"/>
        <v>#DIV/0!</v>
      </c>
      <c r="N46" s="419"/>
      <c r="O46" s="419"/>
      <c r="P46" s="419"/>
    </row>
    <row r="47" spans="1:16" s="242" customFormat="1" hidden="1" x14ac:dyDescent="0.2">
      <c r="A47" s="462" t="s">
        <v>496</v>
      </c>
      <c r="B47" s="463"/>
      <c r="C47" s="463"/>
      <c r="D47" s="463"/>
      <c r="E47" s="441"/>
      <c r="F47" s="420"/>
      <c r="G47" s="427" t="s">
        <v>497</v>
      </c>
      <c r="H47" s="416"/>
      <c r="I47" s="417"/>
      <c r="J47" s="419"/>
      <c r="K47" s="418"/>
      <c r="L47" s="418"/>
      <c r="M47" s="786" t="e">
        <f t="shared" si="4"/>
        <v>#DIV/0!</v>
      </c>
      <c r="N47" s="419"/>
      <c r="O47" s="419"/>
      <c r="P47" s="419"/>
    </row>
    <row r="48" spans="1:16" s="242" customFormat="1" hidden="1" x14ac:dyDescent="0.2">
      <c r="A48" s="462" t="s">
        <v>498</v>
      </c>
      <c r="B48" s="463"/>
      <c r="C48" s="463"/>
      <c r="D48" s="463"/>
      <c r="E48" s="441"/>
      <c r="F48" s="420"/>
      <c r="G48" s="427" t="s">
        <v>499</v>
      </c>
      <c r="H48" s="416"/>
      <c r="I48" s="417"/>
      <c r="J48" s="419"/>
      <c r="K48" s="418"/>
      <c r="L48" s="418"/>
      <c r="M48" s="786" t="e">
        <f t="shared" si="4"/>
        <v>#DIV/0!</v>
      </c>
      <c r="N48" s="419"/>
      <c r="O48" s="419"/>
      <c r="P48" s="419"/>
    </row>
    <row r="49" spans="1:16" s="242" customFormat="1" hidden="1" x14ac:dyDescent="0.2">
      <c r="A49" s="462"/>
      <c r="B49" s="463"/>
      <c r="C49" s="463"/>
      <c r="D49" s="463"/>
      <c r="E49" s="442" t="s">
        <v>500</v>
      </c>
      <c r="F49" s="420"/>
      <c r="G49" s="427" t="s">
        <v>501</v>
      </c>
      <c r="H49" s="416"/>
      <c r="I49" s="417"/>
      <c r="J49" s="419"/>
      <c r="K49" s="418"/>
      <c r="L49" s="418"/>
      <c r="M49" s="786" t="e">
        <f t="shared" si="4"/>
        <v>#DIV/0!</v>
      </c>
      <c r="N49" s="419"/>
      <c r="O49" s="419"/>
      <c r="P49" s="419"/>
    </row>
    <row r="50" spans="1:16" s="242" customFormat="1" hidden="1" x14ac:dyDescent="0.2">
      <c r="A50" s="462" t="s">
        <v>502</v>
      </c>
      <c r="B50" s="463"/>
      <c r="C50" s="463"/>
      <c r="D50" s="463"/>
      <c r="E50" s="441"/>
      <c r="F50" s="420"/>
      <c r="G50" s="427" t="s">
        <v>503</v>
      </c>
      <c r="H50" s="416"/>
      <c r="I50" s="417"/>
      <c r="J50" s="419"/>
      <c r="K50" s="418"/>
      <c r="L50" s="418"/>
      <c r="M50" s="786" t="e">
        <f t="shared" si="4"/>
        <v>#DIV/0!</v>
      </c>
      <c r="N50" s="419"/>
      <c r="O50" s="419"/>
      <c r="P50" s="419"/>
    </row>
    <row r="51" spans="1:16" s="242" customFormat="1" x14ac:dyDescent="0.2">
      <c r="A51" s="445"/>
      <c r="B51" s="446"/>
      <c r="C51" s="446"/>
      <c r="D51" s="448" t="s">
        <v>504</v>
      </c>
      <c r="E51" s="414" t="s">
        <v>505</v>
      </c>
      <c r="F51" s="420"/>
      <c r="G51" s="427"/>
      <c r="H51" s="416"/>
      <c r="I51" s="417">
        <f>I52</f>
        <v>8444</v>
      </c>
      <c r="J51" s="419">
        <f>J52</f>
        <v>8000</v>
      </c>
      <c r="K51" s="418">
        <f t="shared" ref="K51:P51" si="6">K52</f>
        <v>8000</v>
      </c>
      <c r="L51" s="418">
        <f t="shared" si="6"/>
        <v>8000000</v>
      </c>
      <c r="M51" s="786">
        <f t="shared" si="4"/>
        <v>1</v>
      </c>
      <c r="N51" s="419">
        <f t="shared" si="6"/>
        <v>13500</v>
      </c>
      <c r="O51" s="419">
        <f t="shared" si="6"/>
        <v>13500</v>
      </c>
      <c r="P51" s="419">
        <f t="shared" si="6"/>
        <v>13500</v>
      </c>
    </row>
    <row r="52" spans="1:16" s="242" customFormat="1" x14ac:dyDescent="0.2">
      <c r="A52" s="445"/>
      <c r="B52" s="446"/>
      <c r="C52" s="446"/>
      <c r="D52" s="446"/>
      <c r="E52" s="443" t="s">
        <v>506</v>
      </c>
      <c r="F52" s="420"/>
      <c r="G52" s="444" t="s">
        <v>507</v>
      </c>
      <c r="H52" s="416">
        <f>H60+H74</f>
        <v>0</v>
      </c>
      <c r="I52" s="417">
        <f t="shared" ref="I52:J52" si="7">I60+I74</f>
        <v>8444</v>
      </c>
      <c r="J52" s="419">
        <f t="shared" si="7"/>
        <v>8000</v>
      </c>
      <c r="K52" s="418">
        <f t="shared" ref="K52:P52" si="8">K60+K74</f>
        <v>8000</v>
      </c>
      <c r="L52" s="418">
        <f t="shared" si="8"/>
        <v>8000000</v>
      </c>
      <c r="M52" s="786">
        <f t="shared" si="4"/>
        <v>1</v>
      </c>
      <c r="N52" s="419">
        <f t="shared" si="8"/>
        <v>13500</v>
      </c>
      <c r="O52" s="419">
        <f t="shared" si="8"/>
        <v>13500</v>
      </c>
      <c r="P52" s="419">
        <f t="shared" si="8"/>
        <v>13500</v>
      </c>
    </row>
    <row r="53" spans="1:16" hidden="1" x14ac:dyDescent="0.2">
      <c r="A53" s="166" t="s">
        <v>508</v>
      </c>
      <c r="B53" s="159"/>
      <c r="C53" s="159"/>
      <c r="D53" s="159"/>
      <c r="E53" s="160"/>
      <c r="F53" s="337"/>
      <c r="G53" s="338" t="s">
        <v>509</v>
      </c>
      <c r="H53" s="185"/>
      <c r="I53" s="261"/>
      <c r="J53" s="368"/>
      <c r="K53" s="368"/>
      <c r="L53" s="368"/>
      <c r="M53" s="786" t="e">
        <f t="shared" si="4"/>
        <v>#DIV/0!</v>
      </c>
      <c r="N53" s="368"/>
      <c r="O53" s="368"/>
      <c r="P53" s="368"/>
    </row>
    <row r="54" spans="1:16" hidden="1" x14ac:dyDescent="0.2">
      <c r="A54" s="166" t="s">
        <v>510</v>
      </c>
      <c r="B54" s="159"/>
      <c r="C54" s="159"/>
      <c r="D54" s="159"/>
      <c r="E54" s="169"/>
      <c r="F54" s="345"/>
      <c r="G54" s="338" t="s">
        <v>511</v>
      </c>
      <c r="H54" s="185"/>
      <c r="I54" s="261"/>
      <c r="J54" s="368"/>
      <c r="K54" s="368"/>
      <c r="L54" s="368"/>
      <c r="M54" s="786" t="e">
        <f t="shared" si="4"/>
        <v>#DIV/0!</v>
      </c>
      <c r="N54" s="368"/>
      <c r="O54" s="368"/>
      <c r="P54" s="368"/>
    </row>
    <row r="55" spans="1:16" hidden="1" x14ac:dyDescent="0.2">
      <c r="A55" s="166" t="s">
        <v>512</v>
      </c>
      <c r="B55" s="159"/>
      <c r="C55" s="159"/>
      <c r="D55" s="159"/>
      <c r="E55" s="169"/>
      <c r="F55" s="345"/>
      <c r="G55" s="338" t="s">
        <v>513</v>
      </c>
      <c r="H55" s="185"/>
      <c r="I55" s="261"/>
      <c r="J55" s="368"/>
      <c r="K55" s="368"/>
      <c r="L55" s="368"/>
      <c r="M55" s="786" t="e">
        <f t="shared" si="4"/>
        <v>#DIV/0!</v>
      </c>
      <c r="N55" s="368"/>
      <c r="O55" s="368"/>
      <c r="P55" s="368"/>
    </row>
    <row r="56" spans="1:16" hidden="1" x14ac:dyDescent="0.2">
      <c r="A56" s="166" t="s">
        <v>514</v>
      </c>
      <c r="B56" s="159"/>
      <c r="C56" s="159"/>
      <c r="D56" s="159"/>
      <c r="E56" s="160"/>
      <c r="F56" s="337"/>
      <c r="G56" s="338" t="s">
        <v>515</v>
      </c>
      <c r="H56" s="185"/>
      <c r="I56" s="261"/>
      <c r="J56" s="368"/>
      <c r="K56" s="368"/>
      <c r="L56" s="368"/>
      <c r="M56" s="786" t="e">
        <f t="shared" si="4"/>
        <v>#DIV/0!</v>
      </c>
      <c r="N56" s="368"/>
      <c r="O56" s="368"/>
      <c r="P56" s="368"/>
    </row>
    <row r="57" spans="1:16" hidden="1" x14ac:dyDescent="0.2">
      <c r="A57" s="166" t="s">
        <v>516</v>
      </c>
      <c r="B57" s="159"/>
      <c r="C57" s="159"/>
      <c r="D57" s="159"/>
      <c r="E57" s="160"/>
      <c r="F57" s="337"/>
      <c r="G57" s="338" t="s">
        <v>517</v>
      </c>
      <c r="H57" s="185"/>
      <c r="I57" s="261"/>
      <c r="J57" s="368"/>
      <c r="K57" s="368"/>
      <c r="L57" s="368"/>
      <c r="M57" s="786" t="e">
        <f t="shared" si="4"/>
        <v>#DIV/0!</v>
      </c>
      <c r="N57" s="368"/>
      <c r="O57" s="368"/>
      <c r="P57" s="368"/>
    </row>
    <row r="58" spans="1:16" hidden="1" x14ac:dyDescent="0.2">
      <c r="A58" s="166" t="s">
        <v>518</v>
      </c>
      <c r="B58" s="159"/>
      <c r="C58" s="159"/>
      <c r="D58" s="159"/>
      <c r="E58" s="160"/>
      <c r="F58" s="337"/>
      <c r="G58" s="338"/>
      <c r="H58" s="185"/>
      <c r="I58" s="261"/>
      <c r="J58" s="368"/>
      <c r="K58" s="368"/>
      <c r="L58" s="368"/>
      <c r="M58" s="786" t="e">
        <f t="shared" si="4"/>
        <v>#DIV/0!</v>
      </c>
      <c r="N58" s="368"/>
      <c r="O58" s="368"/>
      <c r="P58" s="368"/>
    </row>
    <row r="59" spans="1:16" hidden="1" x14ac:dyDescent="0.2">
      <c r="A59" s="166" t="s">
        <v>519</v>
      </c>
      <c r="B59" s="159"/>
      <c r="C59" s="159"/>
      <c r="D59" s="159"/>
      <c r="E59" s="160"/>
      <c r="F59" s="337"/>
      <c r="G59" s="338" t="s">
        <v>520</v>
      </c>
      <c r="H59" s="185"/>
      <c r="I59" s="261"/>
      <c r="J59" s="368"/>
      <c r="K59" s="368"/>
      <c r="L59" s="368"/>
      <c r="M59" s="786" t="e">
        <f t="shared" si="4"/>
        <v>#DIV/0!</v>
      </c>
      <c r="N59" s="368"/>
      <c r="O59" s="368"/>
      <c r="P59" s="368"/>
    </row>
    <row r="60" spans="1:16" x14ac:dyDescent="0.2">
      <c r="A60" s="194" t="s">
        <v>521</v>
      </c>
      <c r="B60" s="188"/>
      <c r="C60" s="188"/>
      <c r="D60" s="188"/>
      <c r="E60" s="187"/>
      <c r="F60" s="337"/>
      <c r="G60" s="338" t="s">
        <v>93</v>
      </c>
      <c r="H60" s="185"/>
      <c r="I60" s="261">
        <v>8444</v>
      </c>
      <c r="J60" s="368">
        <v>8000</v>
      </c>
      <c r="K60" s="368">
        <f>'2023'!E13</f>
        <v>8000</v>
      </c>
      <c r="L60" s="368">
        <v>8000000</v>
      </c>
      <c r="M60" s="791">
        <f>ROUND((K60/J60),2)</f>
        <v>1</v>
      </c>
      <c r="N60" s="368">
        <v>13500</v>
      </c>
      <c r="O60" s="368">
        <v>13500</v>
      </c>
      <c r="P60" s="368">
        <v>13500</v>
      </c>
    </row>
    <row r="61" spans="1:16" hidden="1" x14ac:dyDescent="0.2">
      <c r="A61" s="166" t="s">
        <v>522</v>
      </c>
      <c r="B61" s="159"/>
      <c r="C61" s="159"/>
      <c r="D61" s="159"/>
      <c r="E61" s="169"/>
      <c r="F61" s="345"/>
      <c r="G61" s="338" t="s">
        <v>523</v>
      </c>
      <c r="H61" s="185"/>
      <c r="I61" s="261"/>
      <c r="J61" s="368"/>
      <c r="K61" s="368"/>
      <c r="L61" s="368"/>
      <c r="M61" s="790" t="e">
        <f t="shared" ref="M61:M79" si="9">ROUND((K61/I61),2)</f>
        <v>#DIV/0!</v>
      </c>
      <c r="N61" s="368"/>
      <c r="O61" s="368"/>
      <c r="P61" s="368"/>
    </row>
    <row r="62" spans="1:16" hidden="1" x14ac:dyDescent="0.2">
      <c r="A62" s="166" t="s">
        <v>524</v>
      </c>
      <c r="B62" s="159"/>
      <c r="C62" s="159"/>
      <c r="D62" s="159"/>
      <c r="E62" s="169"/>
      <c r="F62" s="345"/>
      <c r="G62" s="338" t="s">
        <v>525</v>
      </c>
      <c r="H62" s="185"/>
      <c r="I62" s="261"/>
      <c r="J62" s="368"/>
      <c r="K62" s="368"/>
      <c r="L62" s="368"/>
      <c r="M62" s="790" t="e">
        <f t="shared" si="9"/>
        <v>#DIV/0!</v>
      </c>
      <c r="N62" s="368"/>
      <c r="O62" s="368"/>
      <c r="P62" s="368"/>
    </row>
    <row r="63" spans="1:16" hidden="1" x14ac:dyDescent="0.2">
      <c r="A63" s="166" t="s">
        <v>526</v>
      </c>
      <c r="B63" s="159"/>
      <c r="C63" s="159"/>
      <c r="D63" s="159"/>
      <c r="E63" s="169"/>
      <c r="F63" s="345"/>
      <c r="G63" s="338" t="s">
        <v>527</v>
      </c>
      <c r="H63" s="185"/>
      <c r="I63" s="261"/>
      <c r="J63" s="368"/>
      <c r="K63" s="368"/>
      <c r="L63" s="368"/>
      <c r="M63" s="790" t="e">
        <f t="shared" si="9"/>
        <v>#DIV/0!</v>
      </c>
      <c r="N63" s="368"/>
      <c r="O63" s="368"/>
      <c r="P63" s="368"/>
    </row>
    <row r="64" spans="1:16" hidden="1" x14ac:dyDescent="0.2">
      <c r="A64" s="166" t="s">
        <v>528</v>
      </c>
      <c r="B64" s="159"/>
      <c r="C64" s="159"/>
      <c r="D64" s="159"/>
      <c r="E64" s="169"/>
      <c r="F64" s="345"/>
      <c r="G64" s="338" t="s">
        <v>529</v>
      </c>
      <c r="H64" s="185"/>
      <c r="I64" s="261"/>
      <c r="J64" s="368"/>
      <c r="K64" s="368"/>
      <c r="L64" s="368"/>
      <c r="M64" s="790" t="e">
        <f t="shared" si="9"/>
        <v>#DIV/0!</v>
      </c>
      <c r="N64" s="368"/>
      <c r="O64" s="368"/>
      <c r="P64" s="368"/>
    </row>
    <row r="65" spans="1:16" hidden="1" x14ac:dyDescent="0.2">
      <c r="A65" s="166" t="s">
        <v>530</v>
      </c>
      <c r="B65" s="159"/>
      <c r="C65" s="159"/>
      <c r="D65" s="159"/>
      <c r="E65" s="169"/>
      <c r="F65" s="345"/>
      <c r="G65" s="338" t="s">
        <v>531</v>
      </c>
      <c r="H65" s="185"/>
      <c r="I65" s="261"/>
      <c r="J65" s="368"/>
      <c r="K65" s="368"/>
      <c r="L65" s="368"/>
      <c r="M65" s="790" t="e">
        <f t="shared" si="9"/>
        <v>#DIV/0!</v>
      </c>
      <c r="N65" s="368"/>
      <c r="O65" s="368"/>
      <c r="P65" s="368"/>
    </row>
    <row r="66" spans="1:16" hidden="1" x14ac:dyDescent="0.2">
      <c r="A66" s="166" t="s">
        <v>532</v>
      </c>
      <c r="B66" s="159"/>
      <c r="C66" s="159"/>
      <c r="D66" s="159"/>
      <c r="E66" s="169"/>
      <c r="F66" s="345"/>
      <c r="G66" s="338"/>
      <c r="H66" s="185"/>
      <c r="I66" s="261"/>
      <c r="J66" s="368"/>
      <c r="K66" s="368"/>
      <c r="L66" s="368"/>
      <c r="M66" s="790" t="e">
        <f t="shared" si="9"/>
        <v>#DIV/0!</v>
      </c>
      <c r="N66" s="368"/>
      <c r="O66" s="368"/>
      <c r="P66" s="368"/>
    </row>
    <row r="67" spans="1:16" hidden="1" x14ac:dyDescent="0.2">
      <c r="A67" s="166" t="s">
        <v>533</v>
      </c>
      <c r="B67" s="159"/>
      <c r="C67" s="159"/>
      <c r="D67" s="159"/>
      <c r="E67" s="169"/>
      <c r="F67" s="345"/>
      <c r="G67" s="338" t="s">
        <v>534</v>
      </c>
      <c r="H67" s="185"/>
      <c r="I67" s="261"/>
      <c r="J67" s="368"/>
      <c r="K67" s="368"/>
      <c r="L67" s="368"/>
      <c r="M67" s="790" t="e">
        <f t="shared" si="9"/>
        <v>#DIV/0!</v>
      </c>
      <c r="N67" s="368"/>
      <c r="O67" s="368"/>
      <c r="P67" s="368"/>
    </row>
    <row r="68" spans="1:16" hidden="1" x14ac:dyDescent="0.2">
      <c r="A68" s="166" t="s">
        <v>535</v>
      </c>
      <c r="B68" s="159"/>
      <c r="C68" s="159"/>
      <c r="D68" s="159"/>
      <c r="E68" s="160"/>
      <c r="F68" s="337"/>
      <c r="G68" s="338" t="s">
        <v>536</v>
      </c>
      <c r="H68" s="185"/>
      <c r="I68" s="261"/>
      <c r="J68" s="368"/>
      <c r="K68" s="368"/>
      <c r="L68" s="368"/>
      <c r="M68" s="790" t="e">
        <f t="shared" si="9"/>
        <v>#DIV/0!</v>
      </c>
      <c r="N68" s="368"/>
      <c r="O68" s="368"/>
      <c r="P68" s="368"/>
    </row>
    <row r="69" spans="1:16" hidden="1" x14ac:dyDescent="0.2">
      <c r="A69" s="166" t="s">
        <v>537</v>
      </c>
      <c r="B69" s="159"/>
      <c r="C69" s="159"/>
      <c r="D69" s="159"/>
      <c r="E69" s="160"/>
      <c r="F69" s="337"/>
      <c r="G69" s="338" t="s">
        <v>538</v>
      </c>
      <c r="H69" s="185"/>
      <c r="I69" s="261"/>
      <c r="J69" s="368"/>
      <c r="K69" s="368"/>
      <c r="L69" s="368"/>
      <c r="M69" s="790" t="e">
        <f t="shared" si="9"/>
        <v>#DIV/0!</v>
      </c>
      <c r="N69" s="368"/>
      <c r="O69" s="368"/>
      <c r="P69" s="368"/>
    </row>
    <row r="70" spans="1:16" ht="13.5" hidden="1" customHeight="1" x14ac:dyDescent="0.2">
      <c r="A70" s="166" t="s">
        <v>539</v>
      </c>
      <c r="B70" s="159"/>
      <c r="C70" s="159"/>
      <c r="D70" s="159"/>
      <c r="E70" s="160"/>
      <c r="F70" s="337"/>
      <c r="G70" s="338" t="s">
        <v>540</v>
      </c>
      <c r="H70" s="185"/>
      <c r="I70" s="261"/>
      <c r="J70" s="368"/>
      <c r="K70" s="368"/>
      <c r="L70" s="368"/>
      <c r="M70" s="790" t="e">
        <f t="shared" si="9"/>
        <v>#DIV/0!</v>
      </c>
      <c r="N70" s="368"/>
      <c r="O70" s="368"/>
      <c r="P70" s="368"/>
    </row>
    <row r="71" spans="1:16" ht="13.5" hidden="1" customHeight="1" x14ac:dyDescent="0.2">
      <c r="A71" s="166" t="s">
        <v>541</v>
      </c>
      <c r="B71" s="159"/>
      <c r="C71" s="159"/>
      <c r="D71" s="159"/>
      <c r="E71" s="160"/>
      <c r="F71" s="337"/>
      <c r="G71" s="338"/>
      <c r="H71" s="185"/>
      <c r="I71" s="261"/>
      <c r="J71" s="368"/>
      <c r="K71" s="368"/>
      <c r="L71" s="368"/>
      <c r="M71" s="790" t="e">
        <f t="shared" si="9"/>
        <v>#DIV/0!</v>
      </c>
      <c r="N71" s="368"/>
      <c r="O71" s="368"/>
      <c r="P71" s="368"/>
    </row>
    <row r="72" spans="1:16" ht="13.5" hidden="1" customHeight="1" x14ac:dyDescent="0.2">
      <c r="A72" s="166" t="s">
        <v>542</v>
      </c>
      <c r="B72" s="159"/>
      <c r="C72" s="159"/>
      <c r="D72" s="159"/>
      <c r="E72" s="160"/>
      <c r="F72" s="337"/>
      <c r="G72" s="191" t="s">
        <v>543</v>
      </c>
      <c r="H72" s="185"/>
      <c r="I72" s="261"/>
      <c r="J72" s="368"/>
      <c r="K72" s="368"/>
      <c r="L72" s="368"/>
      <c r="M72" s="790" t="e">
        <f t="shared" si="9"/>
        <v>#DIV/0!</v>
      </c>
      <c r="N72" s="368"/>
      <c r="O72" s="368"/>
      <c r="P72" s="368"/>
    </row>
    <row r="73" spans="1:16" ht="13.5" hidden="1" customHeight="1" x14ac:dyDescent="0.2">
      <c r="A73" s="166" t="s">
        <v>544</v>
      </c>
      <c r="B73" s="159"/>
      <c r="C73" s="159"/>
      <c r="D73" s="159"/>
      <c r="E73" s="160"/>
      <c r="F73" s="337"/>
      <c r="G73" s="191" t="s">
        <v>545</v>
      </c>
      <c r="H73" s="185"/>
      <c r="I73" s="261"/>
      <c r="J73" s="368"/>
      <c r="K73" s="368"/>
      <c r="L73" s="368"/>
      <c r="M73" s="790" t="e">
        <f t="shared" si="9"/>
        <v>#DIV/0!</v>
      </c>
      <c r="N73" s="368"/>
      <c r="O73" s="368"/>
      <c r="P73" s="368"/>
    </row>
    <row r="74" spans="1:16" x14ac:dyDescent="0.2">
      <c r="A74" s="194" t="s">
        <v>546</v>
      </c>
      <c r="B74" s="188"/>
      <c r="C74" s="188"/>
      <c r="D74" s="188"/>
      <c r="E74" s="187"/>
      <c r="F74" s="337"/>
      <c r="G74" s="338" t="s">
        <v>547</v>
      </c>
      <c r="H74" s="185"/>
      <c r="I74" s="261">
        <v>0</v>
      </c>
      <c r="J74" s="368">
        <v>0</v>
      </c>
      <c r="K74" s="368"/>
      <c r="L74" s="369">
        <v>0</v>
      </c>
      <c r="M74" s="790"/>
      <c r="N74" s="368"/>
      <c r="O74" s="368"/>
      <c r="P74" s="368"/>
    </row>
    <row r="75" spans="1:16" hidden="1" x14ac:dyDescent="0.2">
      <c r="A75" s="166"/>
      <c r="B75" s="159"/>
      <c r="C75" s="159"/>
      <c r="D75" s="159"/>
      <c r="E75" s="165" t="s">
        <v>548</v>
      </c>
      <c r="F75" s="265"/>
      <c r="G75" s="189" t="s">
        <v>549</v>
      </c>
      <c r="H75" s="185"/>
      <c r="I75" s="261"/>
      <c r="J75" s="368"/>
      <c r="K75" s="368"/>
      <c r="L75" s="368"/>
      <c r="M75" s="790" t="e">
        <f t="shared" si="9"/>
        <v>#DIV/0!</v>
      </c>
      <c r="N75" s="368"/>
      <c r="O75" s="368"/>
      <c r="P75" s="368"/>
    </row>
    <row r="76" spans="1:16" hidden="1" x14ac:dyDescent="0.2">
      <c r="A76" s="166" t="s">
        <v>550</v>
      </c>
      <c r="B76" s="159"/>
      <c r="C76" s="159"/>
      <c r="D76" s="159"/>
      <c r="E76" s="165"/>
      <c r="F76" s="265"/>
      <c r="G76" s="338" t="s">
        <v>551</v>
      </c>
      <c r="H76" s="185"/>
      <c r="I76" s="261"/>
      <c r="J76" s="368"/>
      <c r="K76" s="368"/>
      <c r="L76" s="368"/>
      <c r="M76" s="790" t="e">
        <f t="shared" si="9"/>
        <v>#DIV/0!</v>
      </c>
      <c r="N76" s="368"/>
      <c r="O76" s="368"/>
      <c r="P76" s="368"/>
    </row>
    <row r="77" spans="1:16" hidden="1" x14ac:dyDescent="0.2">
      <c r="A77" s="166" t="s">
        <v>552</v>
      </c>
      <c r="B77" s="159"/>
      <c r="C77" s="159"/>
      <c r="D77" s="159"/>
      <c r="E77" s="160"/>
      <c r="F77" s="337"/>
      <c r="G77" s="338" t="s">
        <v>553</v>
      </c>
      <c r="H77" s="185"/>
      <c r="I77" s="261"/>
      <c r="J77" s="368"/>
      <c r="K77" s="368"/>
      <c r="L77" s="368"/>
      <c r="M77" s="790" t="e">
        <f t="shared" si="9"/>
        <v>#DIV/0!</v>
      </c>
      <c r="N77" s="368"/>
      <c r="O77" s="368"/>
      <c r="P77" s="368"/>
    </row>
    <row r="78" spans="1:16" hidden="1" x14ac:dyDescent="0.2">
      <c r="A78" s="166"/>
      <c r="B78" s="159"/>
      <c r="C78" s="159"/>
      <c r="D78" s="159"/>
      <c r="E78" s="165" t="s">
        <v>554</v>
      </c>
      <c r="F78" s="265"/>
      <c r="G78" s="189" t="s">
        <v>555</v>
      </c>
      <c r="H78" s="185"/>
      <c r="I78" s="261"/>
      <c r="J78" s="368"/>
      <c r="K78" s="368"/>
      <c r="L78" s="368"/>
      <c r="M78" s="790" t="e">
        <f t="shared" si="9"/>
        <v>#DIV/0!</v>
      </c>
      <c r="N78" s="368"/>
      <c r="O78" s="368"/>
      <c r="P78" s="368"/>
    </row>
    <row r="79" spans="1:16" hidden="1" x14ac:dyDescent="0.2">
      <c r="A79" s="166" t="s">
        <v>556</v>
      </c>
      <c r="B79" s="159"/>
      <c r="C79" s="159"/>
      <c r="D79" s="159"/>
      <c r="E79" s="165"/>
      <c r="F79" s="265"/>
      <c r="G79" s="338" t="s">
        <v>557</v>
      </c>
      <c r="H79" s="185"/>
      <c r="I79" s="261"/>
      <c r="J79" s="368"/>
      <c r="K79" s="368"/>
      <c r="L79" s="368"/>
      <c r="M79" s="790" t="e">
        <f t="shared" si="9"/>
        <v>#DIV/0!</v>
      </c>
      <c r="N79" s="368"/>
      <c r="O79" s="368"/>
      <c r="P79" s="368"/>
    </row>
    <row r="80" spans="1:16" hidden="1" x14ac:dyDescent="0.2">
      <c r="A80" s="166" t="s">
        <v>558</v>
      </c>
      <c r="B80" s="159"/>
      <c r="C80" s="159"/>
      <c r="D80" s="159"/>
      <c r="E80" s="160"/>
      <c r="F80" s="337"/>
      <c r="G80" s="338" t="s">
        <v>559</v>
      </c>
      <c r="H80" s="185"/>
      <c r="I80" s="261"/>
      <c r="J80" s="368"/>
      <c r="K80" s="368"/>
      <c r="L80" s="368"/>
      <c r="M80" s="790" t="e">
        <f t="shared" ref="M80:M142" si="10">ROUND((K80/I80),2)</f>
        <v>#DIV/0!</v>
      </c>
      <c r="N80" s="368"/>
      <c r="O80" s="368"/>
      <c r="P80" s="368"/>
    </row>
    <row r="81" spans="1:16" s="242" customFormat="1" x14ac:dyDescent="0.2">
      <c r="A81" s="445"/>
      <c r="B81" s="446"/>
      <c r="C81" s="446"/>
      <c r="D81" s="446"/>
      <c r="E81" s="443" t="s">
        <v>560</v>
      </c>
      <c r="F81" s="420"/>
      <c r="G81" s="416" t="s">
        <v>95</v>
      </c>
      <c r="H81" s="416">
        <f>H83</f>
        <v>0</v>
      </c>
      <c r="I81" s="417">
        <f t="shared" ref="I81:P81" si="11">I83</f>
        <v>10</v>
      </c>
      <c r="J81" s="419">
        <f t="shared" ref="J81" si="12">J83</f>
        <v>200</v>
      </c>
      <c r="K81" s="418">
        <f t="shared" si="11"/>
        <v>200</v>
      </c>
      <c r="L81" s="418">
        <f t="shared" si="11"/>
        <v>200000</v>
      </c>
      <c r="M81" s="786">
        <f t="shared" si="11"/>
        <v>1</v>
      </c>
      <c r="N81" s="419">
        <f t="shared" si="11"/>
        <v>100</v>
      </c>
      <c r="O81" s="419">
        <f t="shared" si="11"/>
        <v>100</v>
      </c>
      <c r="P81" s="419">
        <f t="shared" si="11"/>
        <v>100</v>
      </c>
    </row>
    <row r="82" spans="1:16" hidden="1" x14ac:dyDescent="0.2">
      <c r="A82" s="166" t="s">
        <v>561</v>
      </c>
      <c r="B82" s="159"/>
      <c r="C82" s="159"/>
      <c r="D82" s="159"/>
      <c r="E82" s="160"/>
      <c r="F82" s="337"/>
      <c r="G82" s="338" t="s">
        <v>562</v>
      </c>
      <c r="H82" s="185"/>
      <c r="I82" s="261"/>
      <c r="J82" s="368"/>
      <c r="K82" s="368"/>
      <c r="L82" s="368"/>
      <c r="M82" s="790" t="e">
        <f t="shared" si="10"/>
        <v>#DIV/0!</v>
      </c>
      <c r="N82" s="368"/>
      <c r="O82" s="368"/>
      <c r="P82" s="368"/>
    </row>
    <row r="83" spans="1:16" x14ac:dyDescent="0.2">
      <c r="A83" s="194" t="s">
        <v>563</v>
      </c>
      <c r="B83" s="188"/>
      <c r="C83" s="188"/>
      <c r="D83" s="188"/>
      <c r="E83" s="187"/>
      <c r="F83" s="337"/>
      <c r="G83" s="338" t="s">
        <v>97</v>
      </c>
      <c r="H83" s="185"/>
      <c r="I83" s="261">
        <v>10</v>
      </c>
      <c r="J83" s="368">
        <v>200</v>
      </c>
      <c r="K83" s="368">
        <f>'2023'!E15</f>
        <v>200</v>
      </c>
      <c r="L83" s="368">
        <v>200000</v>
      </c>
      <c r="M83" s="791">
        <f>ROUND((K83/J83),2)</f>
        <v>1</v>
      </c>
      <c r="N83" s="368">
        <v>100</v>
      </c>
      <c r="O83" s="368">
        <v>100</v>
      </c>
      <c r="P83" s="368">
        <v>100</v>
      </c>
    </row>
    <row r="84" spans="1:16" hidden="1" x14ac:dyDescent="0.2">
      <c r="A84" s="166"/>
      <c r="B84" s="159"/>
      <c r="C84" s="159"/>
      <c r="D84" s="159"/>
      <c r="E84" s="165" t="s">
        <v>564</v>
      </c>
      <c r="F84" s="265"/>
      <c r="G84" s="189" t="s">
        <v>565</v>
      </c>
      <c r="H84" s="185"/>
      <c r="I84" s="261"/>
      <c r="J84" s="368"/>
      <c r="K84" s="368"/>
      <c r="L84" s="368"/>
      <c r="M84" s="790" t="e">
        <f t="shared" si="10"/>
        <v>#DIV/0!</v>
      </c>
      <c r="N84" s="368"/>
      <c r="O84" s="368"/>
      <c r="P84" s="368"/>
    </row>
    <row r="85" spans="1:16" hidden="1" x14ac:dyDescent="0.2">
      <c r="A85" s="166" t="s">
        <v>566</v>
      </c>
      <c r="B85" s="159"/>
      <c r="C85" s="159"/>
      <c r="D85" s="159"/>
      <c r="E85" s="160"/>
      <c r="F85" s="337"/>
      <c r="G85" s="338" t="s">
        <v>567</v>
      </c>
      <c r="H85" s="185"/>
      <c r="I85" s="261"/>
      <c r="J85" s="368"/>
      <c r="K85" s="368"/>
      <c r="L85" s="368"/>
      <c r="M85" s="790" t="e">
        <f t="shared" si="10"/>
        <v>#DIV/0!</v>
      </c>
      <c r="N85" s="368"/>
      <c r="O85" s="368"/>
      <c r="P85" s="368"/>
    </row>
    <row r="86" spans="1:16" hidden="1" x14ac:dyDescent="0.2">
      <c r="A86" s="166" t="s">
        <v>568</v>
      </c>
      <c r="B86" s="159"/>
      <c r="C86" s="159"/>
      <c r="D86" s="159"/>
      <c r="E86" s="160"/>
      <c r="F86" s="337"/>
      <c r="G86" s="338" t="s">
        <v>569</v>
      </c>
      <c r="H86" s="185"/>
      <c r="I86" s="261"/>
      <c r="J86" s="368"/>
      <c r="K86" s="368"/>
      <c r="L86" s="368"/>
      <c r="M86" s="790" t="e">
        <f t="shared" si="10"/>
        <v>#DIV/0!</v>
      </c>
      <c r="N86" s="368"/>
      <c r="O86" s="368"/>
      <c r="P86" s="368"/>
    </row>
    <row r="87" spans="1:16" hidden="1" x14ac:dyDescent="0.2">
      <c r="A87" s="166"/>
      <c r="B87" s="163" t="s">
        <v>570</v>
      </c>
      <c r="C87" s="159"/>
      <c r="D87" s="159"/>
      <c r="E87" s="160"/>
      <c r="F87" s="337"/>
      <c r="G87" s="338"/>
      <c r="H87" s="185"/>
      <c r="I87" s="261"/>
      <c r="J87" s="368"/>
      <c r="K87" s="368"/>
      <c r="L87" s="368"/>
      <c r="M87" s="790" t="e">
        <f t="shared" si="10"/>
        <v>#DIV/0!</v>
      </c>
      <c r="N87" s="368"/>
      <c r="O87" s="368"/>
      <c r="P87" s="368"/>
    </row>
    <row r="88" spans="1:16" hidden="1" x14ac:dyDescent="0.2">
      <c r="A88" s="166"/>
      <c r="B88" s="159"/>
      <c r="C88" s="164"/>
      <c r="D88" s="394"/>
      <c r="E88" s="170" t="s">
        <v>571</v>
      </c>
      <c r="F88" s="263"/>
      <c r="G88" s="189" t="s">
        <v>572</v>
      </c>
      <c r="H88" s="185"/>
      <c r="I88" s="261"/>
      <c r="J88" s="368"/>
      <c r="K88" s="368"/>
      <c r="L88" s="368"/>
      <c r="M88" s="790" t="e">
        <f t="shared" si="10"/>
        <v>#DIV/0!</v>
      </c>
      <c r="N88" s="368"/>
      <c r="O88" s="368"/>
      <c r="P88" s="368"/>
    </row>
    <row r="89" spans="1:16" hidden="1" x14ac:dyDescent="0.2">
      <c r="A89" s="166" t="s">
        <v>573</v>
      </c>
      <c r="B89" s="159"/>
      <c r="C89" s="159"/>
      <c r="D89" s="159"/>
      <c r="E89" s="169"/>
      <c r="F89" s="345"/>
      <c r="G89" s="338" t="s">
        <v>574</v>
      </c>
      <c r="H89" s="185"/>
      <c r="I89" s="261"/>
      <c r="J89" s="368"/>
      <c r="K89" s="368"/>
      <c r="L89" s="368"/>
      <c r="M89" s="790" t="e">
        <f t="shared" si="10"/>
        <v>#DIV/0!</v>
      </c>
      <c r="N89" s="368"/>
      <c r="O89" s="368"/>
      <c r="P89" s="368"/>
    </row>
    <row r="90" spans="1:16" hidden="1" x14ac:dyDescent="0.2">
      <c r="A90" s="166" t="s">
        <v>575</v>
      </c>
      <c r="B90" s="159"/>
      <c r="C90" s="159"/>
      <c r="D90" s="159"/>
      <c r="E90" s="160"/>
      <c r="F90" s="337"/>
      <c r="G90" s="338" t="s">
        <v>576</v>
      </c>
      <c r="H90" s="185"/>
      <c r="I90" s="261"/>
      <c r="J90" s="368"/>
      <c r="K90" s="368"/>
      <c r="L90" s="368"/>
      <c r="M90" s="790" t="e">
        <f t="shared" si="10"/>
        <v>#DIV/0!</v>
      </c>
      <c r="N90" s="368"/>
      <c r="O90" s="368"/>
      <c r="P90" s="368"/>
    </row>
    <row r="91" spans="1:16" hidden="1" x14ac:dyDescent="0.2">
      <c r="A91" s="166" t="s">
        <v>577</v>
      </c>
      <c r="B91" s="159"/>
      <c r="C91" s="159"/>
      <c r="D91" s="159"/>
      <c r="E91" s="160"/>
      <c r="F91" s="337"/>
      <c r="G91" s="338" t="s">
        <v>578</v>
      </c>
      <c r="H91" s="185"/>
      <c r="I91" s="261"/>
      <c r="J91" s="368"/>
      <c r="K91" s="368"/>
      <c r="L91" s="368"/>
      <c r="M91" s="790" t="e">
        <f t="shared" si="10"/>
        <v>#DIV/0!</v>
      </c>
      <c r="N91" s="368"/>
      <c r="O91" s="368"/>
      <c r="P91" s="368"/>
    </row>
    <row r="92" spans="1:16" hidden="1" x14ac:dyDescent="0.2">
      <c r="A92" s="166" t="s">
        <v>579</v>
      </c>
      <c r="B92" s="159"/>
      <c r="C92" s="159"/>
      <c r="D92" s="159"/>
      <c r="E92" s="160"/>
      <c r="F92" s="337"/>
      <c r="G92" s="338" t="s">
        <v>580</v>
      </c>
      <c r="H92" s="185"/>
      <c r="I92" s="261"/>
      <c r="J92" s="368"/>
      <c r="K92" s="368"/>
      <c r="L92" s="368"/>
      <c r="M92" s="790" t="e">
        <f t="shared" si="10"/>
        <v>#DIV/0!</v>
      </c>
      <c r="N92" s="368"/>
      <c r="O92" s="368"/>
      <c r="P92" s="368"/>
    </row>
    <row r="93" spans="1:16" hidden="1" x14ac:dyDescent="0.2">
      <c r="A93" s="194"/>
      <c r="B93" s="188"/>
      <c r="C93" s="188"/>
      <c r="D93" s="188"/>
      <c r="E93" s="187"/>
      <c r="F93" s="337"/>
      <c r="G93" s="338"/>
      <c r="H93" s="185"/>
      <c r="I93" s="261"/>
      <c r="J93" s="368"/>
      <c r="K93" s="368"/>
      <c r="L93" s="368"/>
      <c r="M93" s="790" t="e">
        <f t="shared" si="10"/>
        <v>#DIV/0!</v>
      </c>
      <c r="N93" s="368"/>
      <c r="O93" s="368"/>
      <c r="P93" s="368"/>
    </row>
    <row r="94" spans="1:16" s="242" customFormat="1" x14ac:dyDescent="0.2">
      <c r="A94" s="266"/>
      <c r="B94" s="172" t="s">
        <v>581</v>
      </c>
      <c r="C94" s="171"/>
      <c r="D94" s="171"/>
      <c r="E94" s="267"/>
      <c r="F94" s="190"/>
      <c r="G94" s="189"/>
      <c r="H94" s="189">
        <f>H95</f>
        <v>0</v>
      </c>
      <c r="I94" s="264">
        <f>I95</f>
        <v>0</v>
      </c>
      <c r="J94" s="387">
        <f>J95</f>
        <v>0</v>
      </c>
      <c r="K94" s="376">
        <f t="shared" ref="K94:P94" si="13">K95</f>
        <v>0</v>
      </c>
      <c r="L94" s="376">
        <f t="shared" si="13"/>
        <v>0</v>
      </c>
      <c r="M94" s="790"/>
      <c r="N94" s="387">
        <f t="shared" si="13"/>
        <v>0</v>
      </c>
      <c r="O94" s="387">
        <f t="shared" si="13"/>
        <v>0</v>
      </c>
      <c r="P94" s="387">
        <f t="shared" si="13"/>
        <v>0</v>
      </c>
    </row>
    <row r="95" spans="1:16" x14ac:dyDescent="0.2">
      <c r="A95" s="455"/>
      <c r="B95" s="464"/>
      <c r="C95" s="450"/>
      <c r="D95" s="1007" t="s">
        <v>748</v>
      </c>
      <c r="E95" s="1008"/>
      <c r="F95" s="428"/>
      <c r="G95" s="415" t="s">
        <v>582</v>
      </c>
      <c r="H95" s="416">
        <f>H96</f>
        <v>0</v>
      </c>
      <c r="I95" s="417">
        <f t="shared" ref="I95:P96" si="14">I96</f>
        <v>0</v>
      </c>
      <c r="J95" s="419">
        <f t="shared" si="14"/>
        <v>0</v>
      </c>
      <c r="K95" s="418">
        <f t="shared" si="14"/>
        <v>0</v>
      </c>
      <c r="L95" s="418">
        <f t="shared" si="14"/>
        <v>0</v>
      </c>
      <c r="M95" s="786"/>
      <c r="N95" s="419">
        <f t="shared" si="14"/>
        <v>0</v>
      </c>
      <c r="O95" s="419">
        <f t="shared" si="14"/>
        <v>0</v>
      </c>
      <c r="P95" s="419">
        <f t="shared" si="14"/>
        <v>0</v>
      </c>
    </row>
    <row r="96" spans="1:16" ht="24" customHeight="1" x14ac:dyDescent="0.2">
      <c r="A96" s="455"/>
      <c r="B96" s="450"/>
      <c r="C96" s="452"/>
      <c r="D96" s="1005" t="s">
        <v>756</v>
      </c>
      <c r="E96" s="1006"/>
      <c r="F96" s="422"/>
      <c r="G96" s="415" t="s">
        <v>98</v>
      </c>
      <c r="H96" s="416">
        <f>H97</f>
        <v>0</v>
      </c>
      <c r="I96" s="417">
        <f t="shared" si="14"/>
        <v>0</v>
      </c>
      <c r="J96" s="419">
        <f t="shared" si="14"/>
        <v>0</v>
      </c>
      <c r="K96" s="418">
        <f t="shared" si="14"/>
        <v>0</v>
      </c>
      <c r="L96" s="418">
        <f t="shared" si="14"/>
        <v>0</v>
      </c>
      <c r="M96" s="786"/>
      <c r="N96" s="419">
        <f t="shared" si="14"/>
        <v>0</v>
      </c>
      <c r="O96" s="419">
        <f t="shared" si="14"/>
        <v>0</v>
      </c>
      <c r="P96" s="419">
        <f t="shared" si="14"/>
        <v>0</v>
      </c>
    </row>
    <row r="97" spans="1:16" x14ac:dyDescent="0.2">
      <c r="A97" s="168" t="s">
        <v>816</v>
      </c>
      <c r="B97" s="159"/>
      <c r="C97" s="159"/>
      <c r="D97" s="159"/>
      <c r="E97" s="222"/>
      <c r="F97" s="337"/>
      <c r="G97" s="338" t="s">
        <v>99</v>
      </c>
      <c r="H97" s="185"/>
      <c r="I97" s="261">
        <v>0</v>
      </c>
      <c r="J97" s="368">
        <v>0</v>
      </c>
      <c r="K97" s="368"/>
      <c r="L97" s="368"/>
      <c r="M97" s="791"/>
      <c r="N97" s="368"/>
      <c r="O97" s="368"/>
      <c r="P97" s="368"/>
    </row>
    <row r="98" spans="1:16" s="242" customFormat="1" x14ac:dyDescent="0.2">
      <c r="A98" s="445"/>
      <c r="B98" s="448" t="s">
        <v>583</v>
      </c>
      <c r="C98" s="446"/>
      <c r="D98" s="446"/>
      <c r="E98" s="414"/>
      <c r="F98" s="420"/>
      <c r="G98" s="415"/>
      <c r="H98" s="416">
        <f>H117+H143</f>
        <v>0</v>
      </c>
      <c r="I98" s="417">
        <f>I117+I143</f>
        <v>105191</v>
      </c>
      <c r="J98" s="419">
        <f>J117+J143+J99</f>
        <v>208674</v>
      </c>
      <c r="K98" s="418">
        <f>K117+K143+K113</f>
        <v>274963</v>
      </c>
      <c r="L98" s="418">
        <f t="shared" ref="L98:P98" si="15">L117+L143</f>
        <v>100000000</v>
      </c>
      <c r="M98" s="786">
        <f t="shared" si="15"/>
        <v>0.96</v>
      </c>
      <c r="N98" s="419">
        <f t="shared" si="15"/>
        <v>197880</v>
      </c>
      <c r="O98" s="419">
        <f t="shared" si="15"/>
        <v>202879</v>
      </c>
      <c r="P98" s="419">
        <f t="shared" si="15"/>
        <v>207879</v>
      </c>
    </row>
    <row r="99" spans="1:16" x14ac:dyDescent="0.2">
      <c r="A99" s="1009" t="s">
        <v>584</v>
      </c>
      <c r="B99" s="1010"/>
      <c r="C99" s="1010"/>
      <c r="D99" s="1010"/>
      <c r="E99" s="1011"/>
      <c r="F99" s="422"/>
      <c r="G99" s="416" t="s">
        <v>585</v>
      </c>
      <c r="H99" s="416">
        <f>H108+H113</f>
        <v>0</v>
      </c>
      <c r="I99" s="417">
        <f>I108+I113</f>
        <v>1912</v>
      </c>
      <c r="J99" s="782">
        <f t="shared" ref="J99:P99" si="16">J108+J113</f>
        <v>368</v>
      </c>
      <c r="K99" s="798">
        <f t="shared" si="16"/>
        <v>162300</v>
      </c>
      <c r="L99" s="798">
        <f t="shared" si="16"/>
        <v>0</v>
      </c>
      <c r="M99" s="792">
        <f t="shared" si="16"/>
        <v>0</v>
      </c>
      <c r="N99" s="782">
        <f t="shared" si="16"/>
        <v>0</v>
      </c>
      <c r="O99" s="782">
        <f t="shared" si="16"/>
        <v>0</v>
      </c>
      <c r="P99" s="782">
        <f t="shared" si="16"/>
        <v>0</v>
      </c>
    </row>
    <row r="100" spans="1:16" hidden="1" x14ac:dyDescent="0.2">
      <c r="A100" s="455" t="s">
        <v>586</v>
      </c>
      <c r="B100" s="464"/>
      <c r="C100" s="450"/>
      <c r="D100" s="464"/>
      <c r="E100" s="421"/>
      <c r="F100" s="422"/>
      <c r="G100" s="465" t="s">
        <v>587</v>
      </c>
      <c r="H100" s="423"/>
      <c r="I100" s="424"/>
      <c r="J100" s="425"/>
      <c r="K100" s="425"/>
      <c r="L100" s="425"/>
      <c r="M100" s="788"/>
      <c r="N100" s="425"/>
      <c r="O100" s="425"/>
      <c r="P100" s="425"/>
    </row>
    <row r="101" spans="1:16" hidden="1" x14ac:dyDescent="0.2">
      <c r="A101" s="455" t="s">
        <v>588</v>
      </c>
      <c r="B101" s="464"/>
      <c r="C101" s="450"/>
      <c r="D101" s="464"/>
      <c r="E101" s="421"/>
      <c r="F101" s="422"/>
      <c r="G101" s="465"/>
      <c r="H101" s="423"/>
      <c r="I101" s="424"/>
      <c r="J101" s="425"/>
      <c r="K101" s="425"/>
      <c r="L101" s="425"/>
      <c r="M101" s="788"/>
      <c r="N101" s="425"/>
      <c r="O101" s="425"/>
      <c r="P101" s="425"/>
    </row>
    <row r="102" spans="1:16" hidden="1" x14ac:dyDescent="0.2">
      <c r="A102" s="455" t="s">
        <v>589</v>
      </c>
      <c r="B102" s="464"/>
      <c r="C102" s="450"/>
      <c r="D102" s="464"/>
      <c r="E102" s="421"/>
      <c r="F102" s="422"/>
      <c r="G102" s="465" t="s">
        <v>590</v>
      </c>
      <c r="H102" s="423"/>
      <c r="I102" s="424"/>
      <c r="J102" s="425"/>
      <c r="K102" s="425"/>
      <c r="L102" s="425"/>
      <c r="M102" s="788"/>
      <c r="N102" s="425"/>
      <c r="O102" s="425"/>
      <c r="P102" s="425"/>
    </row>
    <row r="103" spans="1:16" hidden="1" x14ac:dyDescent="0.2">
      <c r="A103" s="455" t="s">
        <v>591</v>
      </c>
      <c r="B103" s="464"/>
      <c r="C103" s="450"/>
      <c r="D103" s="464"/>
      <c r="E103" s="421"/>
      <c r="F103" s="422"/>
      <c r="G103" s="465"/>
      <c r="H103" s="423"/>
      <c r="I103" s="424"/>
      <c r="J103" s="425"/>
      <c r="K103" s="425"/>
      <c r="L103" s="425"/>
      <c r="M103" s="788"/>
      <c r="N103" s="425"/>
      <c r="O103" s="425"/>
      <c r="P103" s="425"/>
    </row>
    <row r="104" spans="1:16" hidden="1" x14ac:dyDescent="0.2">
      <c r="A104" s="455" t="s">
        <v>592</v>
      </c>
      <c r="B104" s="464"/>
      <c r="C104" s="450"/>
      <c r="D104" s="450"/>
      <c r="E104" s="421"/>
      <c r="F104" s="422"/>
      <c r="G104" s="465" t="s">
        <v>593</v>
      </c>
      <c r="H104" s="423"/>
      <c r="I104" s="424"/>
      <c r="J104" s="425"/>
      <c r="K104" s="425"/>
      <c r="L104" s="425"/>
      <c r="M104" s="788"/>
      <c r="N104" s="425"/>
      <c r="O104" s="425"/>
      <c r="P104" s="425"/>
    </row>
    <row r="105" spans="1:16" hidden="1" x14ac:dyDescent="0.2">
      <c r="A105" s="455" t="s">
        <v>594</v>
      </c>
      <c r="B105" s="464"/>
      <c r="C105" s="450"/>
      <c r="D105" s="450"/>
      <c r="E105" s="421"/>
      <c r="F105" s="422"/>
      <c r="G105" s="465" t="s">
        <v>595</v>
      </c>
      <c r="H105" s="423"/>
      <c r="I105" s="424"/>
      <c r="J105" s="425"/>
      <c r="K105" s="425"/>
      <c r="L105" s="425"/>
      <c r="M105" s="788"/>
      <c r="N105" s="425"/>
      <c r="O105" s="425"/>
      <c r="P105" s="425"/>
    </row>
    <row r="106" spans="1:16" hidden="1" x14ac:dyDescent="0.2">
      <c r="A106" s="455" t="s">
        <v>596</v>
      </c>
      <c r="B106" s="464"/>
      <c r="C106" s="450"/>
      <c r="D106" s="450"/>
      <c r="E106" s="421"/>
      <c r="F106" s="422"/>
      <c r="G106" s="465"/>
      <c r="H106" s="423"/>
      <c r="I106" s="424"/>
      <c r="J106" s="425"/>
      <c r="K106" s="425"/>
      <c r="L106" s="425"/>
      <c r="M106" s="788"/>
      <c r="N106" s="425"/>
      <c r="O106" s="425"/>
      <c r="P106" s="425"/>
    </row>
    <row r="107" spans="1:16" hidden="1" x14ac:dyDescent="0.2">
      <c r="A107" s="455" t="s">
        <v>597</v>
      </c>
      <c r="B107" s="464"/>
      <c r="C107" s="450"/>
      <c r="D107" s="450"/>
      <c r="E107" s="421"/>
      <c r="F107" s="422"/>
      <c r="G107" s="465"/>
      <c r="H107" s="423"/>
      <c r="I107" s="424"/>
      <c r="J107" s="425"/>
      <c r="K107" s="425"/>
      <c r="L107" s="425"/>
      <c r="M107" s="788"/>
      <c r="N107" s="425"/>
      <c r="O107" s="425"/>
      <c r="P107" s="425"/>
    </row>
    <row r="108" spans="1:16" ht="27" customHeight="1" x14ac:dyDescent="0.2">
      <c r="A108" s="880" t="s">
        <v>598</v>
      </c>
      <c r="B108" s="881"/>
      <c r="C108" s="881"/>
      <c r="D108" s="881"/>
      <c r="E108" s="882"/>
      <c r="F108" s="337"/>
      <c r="G108" s="191" t="s">
        <v>599</v>
      </c>
      <c r="H108" s="185"/>
      <c r="I108" s="261">
        <v>1912</v>
      </c>
      <c r="J108" s="368">
        <v>368</v>
      </c>
      <c r="K108" s="368"/>
      <c r="L108" s="368"/>
      <c r="M108" s="789"/>
      <c r="N108" s="368"/>
      <c r="O108" s="368"/>
      <c r="P108" s="368"/>
    </row>
    <row r="109" spans="1:16" hidden="1" x14ac:dyDescent="0.2">
      <c r="A109" s="455" t="s">
        <v>600</v>
      </c>
      <c r="B109" s="464"/>
      <c r="C109" s="450"/>
      <c r="D109" s="450"/>
      <c r="E109" s="421"/>
      <c r="F109" s="422"/>
      <c r="G109" s="465" t="s">
        <v>601</v>
      </c>
      <c r="H109" s="423"/>
      <c r="I109" s="424"/>
      <c r="J109" s="425"/>
      <c r="K109" s="425"/>
      <c r="L109" s="425"/>
      <c r="M109" s="788"/>
      <c r="N109" s="425"/>
      <c r="O109" s="425"/>
      <c r="P109" s="425"/>
    </row>
    <row r="110" spans="1:16" hidden="1" x14ac:dyDescent="0.2">
      <c r="A110" s="455" t="s">
        <v>602</v>
      </c>
      <c r="B110" s="464"/>
      <c r="C110" s="450"/>
      <c r="D110" s="450"/>
      <c r="E110" s="421"/>
      <c r="F110" s="422"/>
      <c r="G110" s="465"/>
      <c r="H110" s="423"/>
      <c r="I110" s="424"/>
      <c r="J110" s="425"/>
      <c r="K110" s="425"/>
      <c r="L110" s="425"/>
      <c r="M110" s="788"/>
      <c r="N110" s="425"/>
      <c r="O110" s="425"/>
      <c r="P110" s="425"/>
    </row>
    <row r="111" spans="1:16" hidden="1" x14ac:dyDescent="0.2">
      <c r="A111" s="455" t="s">
        <v>603</v>
      </c>
      <c r="B111" s="464"/>
      <c r="C111" s="450"/>
      <c r="D111" s="450"/>
      <c r="E111" s="421"/>
      <c r="F111" s="422"/>
      <c r="G111" s="465" t="s">
        <v>604</v>
      </c>
      <c r="H111" s="423"/>
      <c r="I111" s="424"/>
      <c r="J111" s="425"/>
      <c r="K111" s="425"/>
      <c r="L111" s="425"/>
      <c r="M111" s="788"/>
      <c r="N111" s="425"/>
      <c r="O111" s="425"/>
      <c r="P111" s="425"/>
    </row>
    <row r="112" spans="1:16" hidden="1" x14ac:dyDescent="0.2">
      <c r="A112" s="455" t="s">
        <v>605</v>
      </c>
      <c r="B112" s="464"/>
      <c r="C112" s="450"/>
      <c r="D112" s="450"/>
      <c r="E112" s="421"/>
      <c r="F112" s="422"/>
      <c r="G112" s="465" t="s">
        <v>606</v>
      </c>
      <c r="H112" s="423"/>
      <c r="I112" s="424"/>
      <c r="J112" s="425"/>
      <c r="K112" s="425"/>
      <c r="L112" s="425"/>
      <c r="M112" s="788"/>
      <c r="N112" s="425"/>
      <c r="O112" s="425"/>
      <c r="P112" s="425"/>
    </row>
    <row r="113" spans="1:16" s="242" customFormat="1" ht="12.75" customHeight="1" x14ac:dyDescent="0.2">
      <c r="A113" s="1012" t="s">
        <v>858</v>
      </c>
      <c r="B113" s="1012"/>
      <c r="C113" s="1012"/>
      <c r="D113" s="1012"/>
      <c r="E113" s="1012"/>
      <c r="F113" s="420"/>
      <c r="G113" s="189" t="s">
        <v>862</v>
      </c>
      <c r="H113" s="416">
        <f>H114+H115+H116</f>
        <v>0</v>
      </c>
      <c r="I113" s="417">
        <f t="shared" ref="I113:P113" si="17">I114+I115+I116</f>
        <v>0</v>
      </c>
      <c r="J113" s="782">
        <f t="shared" si="17"/>
        <v>0</v>
      </c>
      <c r="K113" s="782">
        <f t="shared" si="17"/>
        <v>162300</v>
      </c>
      <c r="L113" s="782">
        <f t="shared" si="17"/>
        <v>0</v>
      </c>
      <c r="M113" s="792">
        <f t="shared" si="17"/>
        <v>0</v>
      </c>
      <c r="N113" s="782">
        <f t="shared" si="17"/>
        <v>0</v>
      </c>
      <c r="O113" s="782">
        <f t="shared" si="17"/>
        <v>0</v>
      </c>
      <c r="P113" s="782">
        <f t="shared" si="17"/>
        <v>0</v>
      </c>
    </row>
    <row r="114" spans="1:16" x14ac:dyDescent="0.2">
      <c r="A114" s="844" t="s">
        <v>859</v>
      </c>
      <c r="B114" s="844"/>
      <c r="C114" s="844"/>
      <c r="D114" s="844"/>
      <c r="E114" s="844"/>
      <c r="F114" s="337"/>
      <c r="G114" s="191" t="s">
        <v>863</v>
      </c>
      <c r="H114" s="185">
        <v>0</v>
      </c>
      <c r="I114" s="261">
        <v>0</v>
      </c>
      <c r="J114" s="368">
        <v>0</v>
      </c>
      <c r="K114" s="368">
        <f>'2023'!E25</f>
        <v>137667</v>
      </c>
      <c r="L114" s="368"/>
      <c r="M114" s="789"/>
      <c r="N114" s="368"/>
      <c r="O114" s="368"/>
      <c r="P114" s="368"/>
    </row>
    <row r="115" spans="1:16" x14ac:dyDescent="0.2">
      <c r="A115" s="844" t="s">
        <v>860</v>
      </c>
      <c r="B115" s="844"/>
      <c r="C115" s="844"/>
      <c r="D115" s="844"/>
      <c r="E115" s="844"/>
      <c r="F115" s="337"/>
      <c r="G115" s="191" t="s">
        <v>864</v>
      </c>
      <c r="H115" s="185">
        <v>0</v>
      </c>
      <c r="I115" s="261">
        <v>0</v>
      </c>
      <c r="J115" s="368">
        <v>0</v>
      </c>
      <c r="K115" s="368">
        <f>'2023'!E26</f>
        <v>0</v>
      </c>
      <c r="L115" s="368"/>
      <c r="M115" s="789"/>
      <c r="N115" s="368"/>
      <c r="O115" s="368"/>
      <c r="P115" s="368"/>
    </row>
    <row r="116" spans="1:16" x14ac:dyDescent="0.2">
      <c r="A116" s="844" t="s">
        <v>861</v>
      </c>
      <c r="B116" s="844"/>
      <c r="C116" s="844"/>
      <c r="D116" s="844"/>
      <c r="E116" s="844"/>
      <c r="F116" s="337"/>
      <c r="G116" s="191" t="s">
        <v>865</v>
      </c>
      <c r="H116" s="185">
        <v>0</v>
      </c>
      <c r="I116" s="261">
        <v>0</v>
      </c>
      <c r="J116" s="368">
        <v>0</v>
      </c>
      <c r="K116" s="368">
        <f>'2023'!E27</f>
        <v>24633</v>
      </c>
      <c r="L116" s="368"/>
      <c r="M116" s="789"/>
      <c r="N116" s="368"/>
      <c r="O116" s="368"/>
      <c r="P116" s="368"/>
    </row>
    <row r="117" spans="1:16" x14ac:dyDescent="0.2">
      <c r="A117" s="466"/>
      <c r="B117" s="448"/>
      <c r="C117" s="446"/>
      <c r="D117" s="448" t="s">
        <v>607</v>
      </c>
      <c r="E117" s="439"/>
      <c r="F117" s="422"/>
      <c r="G117" s="415" t="s">
        <v>608</v>
      </c>
      <c r="H117" s="416">
        <f>H118</f>
        <v>0</v>
      </c>
      <c r="I117" s="417">
        <f t="shared" ref="I117:P117" si="18">I118</f>
        <v>90825</v>
      </c>
      <c r="J117" s="419">
        <f t="shared" si="18"/>
        <v>100000</v>
      </c>
      <c r="K117" s="418">
        <f t="shared" si="18"/>
        <v>87000</v>
      </c>
      <c r="L117" s="418">
        <f t="shared" si="18"/>
        <v>100000000</v>
      </c>
      <c r="M117" s="786">
        <f t="shared" si="18"/>
        <v>0.96</v>
      </c>
      <c r="N117" s="419">
        <f t="shared" si="18"/>
        <v>90000</v>
      </c>
      <c r="O117" s="419">
        <f t="shared" si="18"/>
        <v>95000</v>
      </c>
      <c r="P117" s="419">
        <f t="shared" si="18"/>
        <v>100000</v>
      </c>
    </row>
    <row r="118" spans="1:16" x14ac:dyDescent="0.2">
      <c r="A118" s="197" t="s">
        <v>339</v>
      </c>
      <c r="B118" s="188"/>
      <c r="C118" s="198"/>
      <c r="D118" s="198"/>
      <c r="E118" s="199"/>
      <c r="F118" s="337"/>
      <c r="G118" s="191" t="s">
        <v>340</v>
      </c>
      <c r="H118" s="185"/>
      <c r="I118" s="261">
        <v>90825</v>
      </c>
      <c r="J118" s="368">
        <v>100000</v>
      </c>
      <c r="K118" s="368">
        <f>'2023'!E30</f>
        <v>87000</v>
      </c>
      <c r="L118" s="368">
        <v>100000000</v>
      </c>
      <c r="M118" s="787">
        <f t="shared" si="10"/>
        <v>0.96</v>
      </c>
      <c r="N118" s="368">
        <v>90000</v>
      </c>
      <c r="O118" s="368">
        <v>95000</v>
      </c>
      <c r="P118" s="368">
        <v>100000</v>
      </c>
    </row>
    <row r="119" spans="1:16" hidden="1" x14ac:dyDescent="0.2">
      <c r="A119" s="168" t="s">
        <v>609</v>
      </c>
      <c r="B119" s="159"/>
      <c r="C119" s="164"/>
      <c r="D119" s="164"/>
      <c r="E119" s="173"/>
      <c r="F119" s="337"/>
      <c r="G119" s="191"/>
      <c r="H119" s="185"/>
      <c r="I119" s="261"/>
      <c r="J119" s="368"/>
      <c r="K119" s="368"/>
      <c r="L119" s="368"/>
      <c r="M119" s="790" t="e">
        <f t="shared" si="10"/>
        <v>#DIV/0!</v>
      </c>
      <c r="N119" s="368"/>
      <c r="O119" s="368"/>
      <c r="P119" s="368"/>
    </row>
    <row r="120" spans="1:16" hidden="1" x14ac:dyDescent="0.2">
      <c r="A120" s="168" t="s">
        <v>610</v>
      </c>
      <c r="B120" s="159"/>
      <c r="C120" s="164"/>
      <c r="D120" s="164"/>
      <c r="E120" s="173"/>
      <c r="F120" s="337"/>
      <c r="G120" s="191" t="s">
        <v>611</v>
      </c>
      <c r="H120" s="185"/>
      <c r="I120" s="261"/>
      <c r="J120" s="368"/>
      <c r="K120" s="368"/>
      <c r="L120" s="368"/>
      <c r="M120" s="790" t="e">
        <f t="shared" si="10"/>
        <v>#DIV/0!</v>
      </c>
      <c r="N120" s="368"/>
      <c r="O120" s="368"/>
      <c r="P120" s="368"/>
    </row>
    <row r="121" spans="1:16" hidden="1" x14ac:dyDescent="0.2">
      <c r="A121" s="166" t="s">
        <v>612</v>
      </c>
      <c r="B121" s="163"/>
      <c r="C121" s="159"/>
      <c r="D121" s="159"/>
      <c r="E121" s="160"/>
      <c r="F121" s="337"/>
      <c r="G121" s="338" t="s">
        <v>613</v>
      </c>
      <c r="H121" s="185"/>
      <c r="I121" s="261"/>
      <c r="J121" s="368"/>
      <c r="K121" s="368"/>
      <c r="L121" s="368"/>
      <c r="M121" s="790" t="e">
        <f t="shared" si="10"/>
        <v>#DIV/0!</v>
      </c>
      <c r="N121" s="368"/>
      <c r="O121" s="368"/>
      <c r="P121" s="368"/>
    </row>
    <row r="122" spans="1:16" ht="25.5" hidden="1" x14ac:dyDescent="0.2">
      <c r="A122" s="174"/>
      <c r="B122" s="163"/>
      <c r="C122" s="163"/>
      <c r="D122" s="164"/>
      <c r="E122" s="175" t="s">
        <v>614</v>
      </c>
      <c r="F122" s="337"/>
      <c r="G122" s="189" t="s">
        <v>615</v>
      </c>
      <c r="H122" s="185"/>
      <c r="I122" s="261"/>
      <c r="J122" s="368"/>
      <c r="K122" s="368"/>
      <c r="L122" s="368"/>
      <c r="M122" s="790" t="e">
        <f t="shared" si="10"/>
        <v>#DIV/0!</v>
      </c>
      <c r="N122" s="368"/>
      <c r="O122" s="368"/>
      <c r="P122" s="368"/>
    </row>
    <row r="123" spans="1:16" hidden="1" x14ac:dyDescent="0.2">
      <c r="A123" s="176"/>
      <c r="B123" s="164" t="s">
        <v>616</v>
      </c>
      <c r="C123" s="164"/>
      <c r="D123" s="159"/>
      <c r="E123" s="160"/>
      <c r="F123" s="337"/>
      <c r="G123" s="191" t="s">
        <v>617</v>
      </c>
      <c r="H123" s="185"/>
      <c r="I123" s="261"/>
      <c r="J123" s="368"/>
      <c r="K123" s="368"/>
      <c r="L123" s="368"/>
      <c r="M123" s="790" t="e">
        <f t="shared" si="10"/>
        <v>#DIV/0!</v>
      </c>
      <c r="N123" s="368"/>
      <c r="O123" s="368"/>
      <c r="P123" s="368"/>
    </row>
    <row r="124" spans="1:16" hidden="1" x14ac:dyDescent="0.2">
      <c r="A124" s="176"/>
      <c r="B124" s="164" t="s">
        <v>618</v>
      </c>
      <c r="C124" s="164"/>
      <c r="D124" s="159"/>
      <c r="E124" s="160"/>
      <c r="F124" s="337"/>
      <c r="G124" s="191" t="s">
        <v>619</v>
      </c>
      <c r="H124" s="185"/>
      <c r="I124" s="261"/>
      <c r="J124" s="368"/>
      <c r="K124" s="368"/>
      <c r="L124" s="368"/>
      <c r="M124" s="790" t="e">
        <f t="shared" si="10"/>
        <v>#DIV/0!</v>
      </c>
      <c r="N124" s="368"/>
      <c r="O124" s="368"/>
      <c r="P124" s="368"/>
    </row>
    <row r="125" spans="1:16" hidden="1" x14ac:dyDescent="0.2">
      <c r="A125" s="176"/>
      <c r="B125" s="164" t="s">
        <v>620</v>
      </c>
      <c r="C125" s="164"/>
      <c r="D125" s="159"/>
      <c r="E125" s="160"/>
      <c r="F125" s="337"/>
      <c r="G125" s="191" t="s">
        <v>621</v>
      </c>
      <c r="H125" s="185"/>
      <c r="I125" s="261"/>
      <c r="J125" s="368"/>
      <c r="K125" s="368"/>
      <c r="L125" s="368"/>
      <c r="M125" s="790" t="e">
        <f t="shared" si="10"/>
        <v>#DIV/0!</v>
      </c>
      <c r="N125" s="368"/>
      <c r="O125" s="368"/>
      <c r="P125" s="368"/>
    </row>
    <row r="126" spans="1:16" hidden="1" x14ac:dyDescent="0.2">
      <c r="A126" s="176"/>
      <c r="B126" s="164" t="s">
        <v>622</v>
      </c>
      <c r="C126" s="164"/>
      <c r="D126" s="159"/>
      <c r="E126" s="160"/>
      <c r="F126" s="337"/>
      <c r="G126" s="191" t="s">
        <v>623</v>
      </c>
      <c r="H126" s="185"/>
      <c r="I126" s="261"/>
      <c r="J126" s="368"/>
      <c r="K126" s="368"/>
      <c r="L126" s="368"/>
      <c r="M126" s="790" t="e">
        <f t="shared" si="10"/>
        <v>#DIV/0!</v>
      </c>
      <c r="N126" s="368"/>
      <c r="O126" s="368"/>
      <c r="P126" s="368"/>
    </row>
    <row r="127" spans="1:16" hidden="1" x14ac:dyDescent="0.2">
      <c r="A127" s="176"/>
      <c r="B127" s="164" t="s">
        <v>624</v>
      </c>
      <c r="C127" s="164"/>
      <c r="D127" s="159"/>
      <c r="E127" s="160"/>
      <c r="F127" s="337"/>
      <c r="G127" s="191" t="s">
        <v>625</v>
      </c>
      <c r="H127" s="185"/>
      <c r="I127" s="261"/>
      <c r="J127" s="368"/>
      <c r="K127" s="368"/>
      <c r="L127" s="368"/>
      <c r="M127" s="790" t="e">
        <f t="shared" si="10"/>
        <v>#DIV/0!</v>
      </c>
      <c r="N127" s="368"/>
      <c r="O127" s="368"/>
      <c r="P127" s="368"/>
    </row>
    <row r="128" spans="1:16" hidden="1" x14ac:dyDescent="0.2">
      <c r="A128" s="176"/>
      <c r="B128" s="164" t="s">
        <v>626</v>
      </c>
      <c r="C128" s="164"/>
      <c r="D128" s="159"/>
      <c r="E128" s="160"/>
      <c r="F128" s="337"/>
      <c r="G128" s="191" t="s">
        <v>627</v>
      </c>
      <c r="H128" s="185"/>
      <c r="I128" s="261"/>
      <c r="J128" s="368"/>
      <c r="K128" s="368"/>
      <c r="L128" s="368"/>
      <c r="M128" s="790" t="e">
        <f t="shared" si="10"/>
        <v>#DIV/0!</v>
      </c>
      <c r="N128" s="368"/>
      <c r="O128" s="368"/>
      <c r="P128" s="368"/>
    </row>
    <row r="129" spans="1:16" hidden="1" x14ac:dyDescent="0.2">
      <c r="A129" s="176"/>
      <c r="B129" s="164" t="s">
        <v>628</v>
      </c>
      <c r="C129" s="164"/>
      <c r="D129" s="159"/>
      <c r="E129" s="160"/>
      <c r="F129" s="337"/>
      <c r="G129" s="191" t="s">
        <v>629</v>
      </c>
      <c r="H129" s="185"/>
      <c r="I129" s="261"/>
      <c r="J129" s="368"/>
      <c r="K129" s="368"/>
      <c r="L129" s="368"/>
      <c r="M129" s="790" t="e">
        <f t="shared" si="10"/>
        <v>#DIV/0!</v>
      </c>
      <c r="N129" s="368"/>
      <c r="O129" s="368"/>
      <c r="P129" s="368"/>
    </row>
    <row r="130" spans="1:16" hidden="1" x14ac:dyDescent="0.2">
      <c r="A130" s="176"/>
      <c r="B130" s="164" t="s">
        <v>630</v>
      </c>
      <c r="C130" s="164"/>
      <c r="D130" s="159"/>
      <c r="E130" s="160"/>
      <c r="F130" s="337"/>
      <c r="G130" s="191" t="s">
        <v>631</v>
      </c>
      <c r="H130" s="185"/>
      <c r="I130" s="261"/>
      <c r="J130" s="368"/>
      <c r="K130" s="368"/>
      <c r="L130" s="368"/>
      <c r="M130" s="790" t="e">
        <f t="shared" si="10"/>
        <v>#DIV/0!</v>
      </c>
      <c r="N130" s="368"/>
      <c r="O130" s="368"/>
      <c r="P130" s="368"/>
    </row>
    <row r="131" spans="1:16" hidden="1" x14ac:dyDescent="0.2">
      <c r="A131" s="174"/>
      <c r="B131" s="164" t="s">
        <v>632</v>
      </c>
      <c r="C131" s="164"/>
      <c r="D131" s="159"/>
      <c r="E131" s="160"/>
      <c r="F131" s="337"/>
      <c r="G131" s="191" t="s">
        <v>633</v>
      </c>
      <c r="H131" s="185"/>
      <c r="I131" s="261"/>
      <c r="J131" s="368"/>
      <c r="K131" s="368"/>
      <c r="L131" s="368"/>
      <c r="M131" s="790" t="e">
        <f t="shared" si="10"/>
        <v>#DIV/0!</v>
      </c>
      <c r="N131" s="368"/>
      <c r="O131" s="368"/>
      <c r="P131" s="368"/>
    </row>
    <row r="132" spans="1:16" hidden="1" x14ac:dyDescent="0.2">
      <c r="A132" s="176"/>
      <c r="B132" s="164" t="s">
        <v>634</v>
      </c>
      <c r="C132" s="164"/>
      <c r="D132" s="159"/>
      <c r="E132" s="160"/>
      <c r="F132" s="337"/>
      <c r="G132" s="191" t="s">
        <v>635</v>
      </c>
      <c r="H132" s="185"/>
      <c r="I132" s="261"/>
      <c r="J132" s="368"/>
      <c r="K132" s="368"/>
      <c r="L132" s="368"/>
      <c r="M132" s="790" t="e">
        <f t="shared" si="10"/>
        <v>#DIV/0!</v>
      </c>
      <c r="N132" s="368"/>
      <c r="O132" s="368"/>
      <c r="P132" s="368"/>
    </row>
    <row r="133" spans="1:16" hidden="1" x14ac:dyDescent="0.2">
      <c r="A133" s="166"/>
      <c r="B133" s="891" t="s">
        <v>636</v>
      </c>
      <c r="C133" s="891"/>
      <c r="D133" s="891"/>
      <c r="E133" s="892"/>
      <c r="F133" s="346"/>
      <c r="G133" s="191" t="s">
        <v>637</v>
      </c>
      <c r="H133" s="185"/>
      <c r="I133" s="261"/>
      <c r="J133" s="368"/>
      <c r="K133" s="368"/>
      <c r="L133" s="368"/>
      <c r="M133" s="790" t="e">
        <f t="shared" si="10"/>
        <v>#DIV/0!</v>
      </c>
      <c r="N133" s="368"/>
      <c r="O133" s="368"/>
      <c r="P133" s="368"/>
    </row>
    <row r="134" spans="1:16" hidden="1" x14ac:dyDescent="0.2">
      <c r="A134" s="166"/>
      <c r="B134" s="394" t="s">
        <v>638</v>
      </c>
      <c r="C134" s="394"/>
      <c r="D134" s="394"/>
      <c r="E134" s="395"/>
      <c r="F134" s="346"/>
      <c r="G134" s="191"/>
      <c r="H134" s="185"/>
      <c r="I134" s="261"/>
      <c r="J134" s="368"/>
      <c r="K134" s="368"/>
      <c r="L134" s="368"/>
      <c r="M134" s="790" t="e">
        <f t="shared" si="10"/>
        <v>#DIV/0!</v>
      </c>
      <c r="N134" s="368"/>
      <c r="O134" s="368"/>
      <c r="P134" s="368"/>
    </row>
    <row r="135" spans="1:16" hidden="1" x14ac:dyDescent="0.2">
      <c r="A135" s="166"/>
      <c r="B135" s="394" t="s">
        <v>639</v>
      </c>
      <c r="C135" s="394"/>
      <c r="D135" s="394"/>
      <c r="E135" s="395"/>
      <c r="F135" s="346"/>
      <c r="G135" s="191" t="s">
        <v>640</v>
      </c>
      <c r="H135" s="185"/>
      <c r="I135" s="261"/>
      <c r="J135" s="368"/>
      <c r="K135" s="368"/>
      <c r="L135" s="368"/>
      <c r="M135" s="790" t="e">
        <f t="shared" si="10"/>
        <v>#DIV/0!</v>
      </c>
      <c r="N135" s="368"/>
      <c r="O135" s="368"/>
      <c r="P135" s="368"/>
    </row>
    <row r="136" spans="1:16" hidden="1" x14ac:dyDescent="0.2">
      <c r="A136" s="166"/>
      <c r="B136" s="394" t="s">
        <v>641</v>
      </c>
      <c r="C136" s="394"/>
      <c r="D136" s="394"/>
      <c r="E136" s="395"/>
      <c r="F136" s="346"/>
      <c r="G136" s="191" t="s">
        <v>642</v>
      </c>
      <c r="H136" s="185"/>
      <c r="I136" s="261"/>
      <c r="J136" s="368"/>
      <c r="K136" s="368"/>
      <c r="L136" s="368"/>
      <c r="M136" s="790" t="e">
        <f t="shared" si="10"/>
        <v>#DIV/0!</v>
      </c>
      <c r="N136" s="368"/>
      <c r="O136" s="368"/>
      <c r="P136" s="368"/>
    </row>
    <row r="137" spans="1:16" hidden="1" x14ac:dyDescent="0.2">
      <c r="A137" s="166"/>
      <c r="B137" s="394" t="s">
        <v>643</v>
      </c>
      <c r="C137" s="394"/>
      <c r="D137" s="394"/>
      <c r="E137" s="395"/>
      <c r="F137" s="346"/>
      <c r="G137" s="191" t="s">
        <v>644</v>
      </c>
      <c r="H137" s="185"/>
      <c r="I137" s="261"/>
      <c r="J137" s="368"/>
      <c r="K137" s="368"/>
      <c r="L137" s="368"/>
      <c r="M137" s="790" t="e">
        <f t="shared" si="10"/>
        <v>#DIV/0!</v>
      </c>
      <c r="N137" s="368"/>
      <c r="O137" s="368"/>
      <c r="P137" s="368"/>
    </row>
    <row r="138" spans="1:16" hidden="1" x14ac:dyDescent="0.2">
      <c r="A138" s="166"/>
      <c r="B138" s="394"/>
      <c r="C138" s="394"/>
      <c r="D138" s="394"/>
      <c r="E138" s="177" t="s">
        <v>645</v>
      </c>
      <c r="F138" s="346"/>
      <c r="G138" s="189" t="s">
        <v>646</v>
      </c>
      <c r="H138" s="185"/>
      <c r="I138" s="261"/>
      <c r="J138" s="368"/>
      <c r="K138" s="368"/>
      <c r="L138" s="368"/>
      <c r="M138" s="790" t="e">
        <f t="shared" si="10"/>
        <v>#DIV/0!</v>
      </c>
      <c r="N138" s="368"/>
      <c r="O138" s="368"/>
      <c r="P138" s="368"/>
    </row>
    <row r="139" spans="1:16" hidden="1" x14ac:dyDescent="0.2">
      <c r="A139" s="166"/>
      <c r="B139" s="394" t="s">
        <v>647</v>
      </c>
      <c r="C139" s="394"/>
      <c r="D139" s="394"/>
      <c r="E139" s="395"/>
      <c r="F139" s="346"/>
      <c r="G139" s="191"/>
      <c r="H139" s="185"/>
      <c r="I139" s="261"/>
      <c r="J139" s="368"/>
      <c r="K139" s="368"/>
      <c r="L139" s="368"/>
      <c r="M139" s="790" t="e">
        <f t="shared" si="10"/>
        <v>#DIV/0!</v>
      </c>
      <c r="N139" s="368"/>
      <c r="O139" s="368"/>
      <c r="P139" s="368"/>
    </row>
    <row r="140" spans="1:16" hidden="1" x14ac:dyDescent="0.2">
      <c r="A140" s="166"/>
      <c r="B140" s="394" t="s">
        <v>648</v>
      </c>
      <c r="C140" s="394"/>
      <c r="D140" s="394"/>
      <c r="E140" s="395"/>
      <c r="F140" s="346"/>
      <c r="G140" s="191" t="s">
        <v>649</v>
      </c>
      <c r="H140" s="185"/>
      <c r="I140" s="261"/>
      <c r="J140" s="368"/>
      <c r="K140" s="368"/>
      <c r="L140" s="368"/>
      <c r="M140" s="790" t="e">
        <f t="shared" si="10"/>
        <v>#DIV/0!</v>
      </c>
      <c r="N140" s="368"/>
      <c r="O140" s="368"/>
      <c r="P140" s="368"/>
    </row>
    <row r="141" spans="1:16" hidden="1" x14ac:dyDescent="0.2">
      <c r="A141" s="166"/>
      <c r="B141" s="394" t="s">
        <v>647</v>
      </c>
      <c r="C141" s="394"/>
      <c r="D141" s="394"/>
      <c r="E141" s="395"/>
      <c r="F141" s="346"/>
      <c r="G141" s="191"/>
      <c r="H141" s="185"/>
      <c r="I141" s="261"/>
      <c r="J141" s="368"/>
      <c r="K141" s="368"/>
      <c r="L141" s="368"/>
      <c r="M141" s="790" t="e">
        <f t="shared" si="10"/>
        <v>#DIV/0!</v>
      </c>
      <c r="N141" s="368"/>
      <c r="O141" s="368"/>
      <c r="P141" s="368"/>
    </row>
    <row r="142" spans="1:16" hidden="1" x14ac:dyDescent="0.2">
      <c r="A142" s="166"/>
      <c r="B142" s="394" t="s">
        <v>650</v>
      </c>
      <c r="C142" s="394"/>
      <c r="D142" s="394"/>
      <c r="E142" s="395"/>
      <c r="F142" s="346"/>
      <c r="G142" s="191" t="s">
        <v>651</v>
      </c>
      <c r="H142" s="185"/>
      <c r="I142" s="261"/>
      <c r="J142" s="368"/>
      <c r="K142" s="368"/>
      <c r="L142" s="368"/>
      <c r="M142" s="790" t="e">
        <f t="shared" si="10"/>
        <v>#DIV/0!</v>
      </c>
      <c r="N142" s="368"/>
      <c r="O142" s="368"/>
      <c r="P142" s="368"/>
    </row>
    <row r="143" spans="1:16" s="242" customFormat="1" ht="27.75" customHeight="1" x14ac:dyDescent="0.2">
      <c r="A143" s="893" t="s">
        <v>652</v>
      </c>
      <c r="B143" s="894"/>
      <c r="C143" s="894"/>
      <c r="D143" s="894"/>
      <c r="E143" s="895"/>
      <c r="F143" s="468"/>
      <c r="G143" s="416" t="s">
        <v>341</v>
      </c>
      <c r="H143" s="416">
        <f>H147+H148</f>
        <v>0</v>
      </c>
      <c r="I143" s="417">
        <f>I144+I147+I159</f>
        <v>14366</v>
      </c>
      <c r="J143" s="419">
        <f>J144+J147+J159</f>
        <v>108306</v>
      </c>
      <c r="K143" s="418">
        <f t="shared" ref="K143:P143" si="19">K144+K147+K159</f>
        <v>25663</v>
      </c>
      <c r="L143" s="418">
        <f t="shared" si="19"/>
        <v>0</v>
      </c>
      <c r="M143" s="786"/>
      <c r="N143" s="419">
        <f t="shared" si="19"/>
        <v>107880</v>
      </c>
      <c r="O143" s="419">
        <f t="shared" si="19"/>
        <v>107879</v>
      </c>
      <c r="P143" s="419">
        <f t="shared" si="19"/>
        <v>107879</v>
      </c>
    </row>
    <row r="144" spans="1:16" x14ac:dyDescent="0.2">
      <c r="A144" s="457"/>
      <c r="B144" s="470" t="s">
        <v>653</v>
      </c>
      <c r="C144" s="470"/>
      <c r="D144" s="470"/>
      <c r="E144" s="471"/>
      <c r="F144" s="472"/>
      <c r="G144" s="416" t="s">
        <v>342</v>
      </c>
      <c r="H144" s="423">
        <f>H145+H146</f>
        <v>0</v>
      </c>
      <c r="I144" s="417">
        <f t="shared" ref="I144:J144" si="20">I145+I146</f>
        <v>11146</v>
      </c>
      <c r="J144" s="419">
        <f t="shared" si="20"/>
        <v>108306</v>
      </c>
      <c r="K144" s="418">
        <f t="shared" ref="K144:P144" si="21">K145+K146</f>
        <v>25663</v>
      </c>
      <c r="L144" s="418">
        <f t="shared" si="21"/>
        <v>0</v>
      </c>
      <c r="M144" s="786"/>
      <c r="N144" s="419">
        <f t="shared" si="21"/>
        <v>107880</v>
      </c>
      <c r="O144" s="419">
        <f t="shared" si="21"/>
        <v>107879</v>
      </c>
      <c r="P144" s="419">
        <f t="shared" si="21"/>
        <v>107879</v>
      </c>
    </row>
    <row r="145" spans="1:16" x14ac:dyDescent="0.2">
      <c r="A145" s="194" t="s">
        <v>759</v>
      </c>
      <c r="B145" s="200"/>
      <c r="C145" s="200"/>
      <c r="D145" s="200"/>
      <c r="E145" s="201"/>
      <c r="F145" s="346"/>
      <c r="G145" s="191" t="s">
        <v>343</v>
      </c>
      <c r="H145" s="185"/>
      <c r="I145" s="261">
        <v>6205</v>
      </c>
      <c r="J145" s="368">
        <v>107830</v>
      </c>
      <c r="K145" s="642">
        <f>'2023'!E33</f>
        <v>22663</v>
      </c>
      <c r="L145" s="368">
        <v>0</v>
      </c>
      <c r="M145" s="791">
        <f>ROUND((K145/J145),2)</f>
        <v>0.21</v>
      </c>
      <c r="N145" s="368">
        <f>N686</f>
        <v>90228</v>
      </c>
      <c r="O145" s="368">
        <f t="shared" ref="O145:P145" si="22">O686</f>
        <v>90228</v>
      </c>
      <c r="P145" s="368">
        <f t="shared" si="22"/>
        <v>90228</v>
      </c>
    </row>
    <row r="146" spans="1:16" x14ac:dyDescent="0.2">
      <c r="A146" s="194" t="s">
        <v>760</v>
      </c>
      <c r="B146" s="200"/>
      <c r="C146" s="200"/>
      <c r="D146" s="200"/>
      <c r="E146" s="201"/>
      <c r="F146" s="346"/>
      <c r="G146" s="191" t="s">
        <v>344</v>
      </c>
      <c r="H146" s="185"/>
      <c r="I146" s="261">
        <v>4941</v>
      </c>
      <c r="J146" s="368">
        <v>476</v>
      </c>
      <c r="K146" s="642">
        <f>'2023'!E34</f>
        <v>3000</v>
      </c>
      <c r="L146" s="368">
        <v>0</v>
      </c>
      <c r="M146" s="791">
        <f t="shared" ref="M146" si="23">ROUND((K146/J146),2)</f>
        <v>6.3</v>
      </c>
      <c r="N146" s="368">
        <f>N690</f>
        <v>17652</v>
      </c>
      <c r="O146" s="368">
        <f t="shared" ref="O146:P146" si="24">O690</f>
        <v>17651</v>
      </c>
      <c r="P146" s="368">
        <f t="shared" si="24"/>
        <v>17651</v>
      </c>
    </row>
    <row r="147" spans="1:16" x14ac:dyDescent="0.2">
      <c r="A147" s="457"/>
      <c r="B147" s="470" t="s">
        <v>654</v>
      </c>
      <c r="C147" s="470"/>
      <c r="D147" s="470"/>
      <c r="E147" s="471"/>
      <c r="F147" s="472"/>
      <c r="G147" s="416" t="s">
        <v>655</v>
      </c>
      <c r="H147" s="416">
        <f>H148+H149</f>
        <v>0</v>
      </c>
      <c r="I147" s="417">
        <f t="shared" ref="I147:P147" si="25">I148+I149</f>
        <v>3220</v>
      </c>
      <c r="J147" s="419">
        <f t="shared" ref="J147" si="26">J148+J149</f>
        <v>0</v>
      </c>
      <c r="K147" s="418">
        <f t="shared" si="25"/>
        <v>0</v>
      </c>
      <c r="L147" s="418">
        <f t="shared" si="25"/>
        <v>0</v>
      </c>
      <c r="M147" s="786"/>
      <c r="N147" s="419">
        <f t="shared" si="25"/>
        <v>0</v>
      </c>
      <c r="O147" s="419">
        <f t="shared" si="25"/>
        <v>0</v>
      </c>
      <c r="P147" s="419">
        <f t="shared" si="25"/>
        <v>0</v>
      </c>
    </row>
    <row r="148" spans="1:16" x14ac:dyDescent="0.2">
      <c r="A148" s="194" t="s">
        <v>759</v>
      </c>
      <c r="B148" s="200"/>
      <c r="C148" s="200"/>
      <c r="D148" s="200"/>
      <c r="E148" s="201"/>
      <c r="F148" s="346"/>
      <c r="G148" s="191" t="s">
        <v>757</v>
      </c>
      <c r="H148" s="185"/>
      <c r="I148" s="261">
        <v>2985</v>
      </c>
      <c r="J148" s="368">
        <v>0</v>
      </c>
      <c r="K148" s="368"/>
      <c r="L148" s="368"/>
      <c r="M148" s="791"/>
      <c r="N148" s="368"/>
      <c r="O148" s="368"/>
      <c r="P148" s="368"/>
    </row>
    <row r="149" spans="1:16" x14ac:dyDescent="0.2">
      <c r="A149" s="194" t="s">
        <v>760</v>
      </c>
      <c r="B149" s="200"/>
      <c r="C149" s="200"/>
      <c r="D149" s="200"/>
      <c r="E149" s="201"/>
      <c r="F149" s="346"/>
      <c r="G149" s="191" t="s">
        <v>758</v>
      </c>
      <c r="H149" s="185"/>
      <c r="I149" s="261">
        <v>235</v>
      </c>
      <c r="J149" s="368">
        <f>0</f>
        <v>0</v>
      </c>
      <c r="K149" s="368"/>
      <c r="L149" s="368"/>
      <c r="M149" s="791"/>
      <c r="N149" s="368"/>
      <c r="O149" s="368"/>
      <c r="P149" s="368"/>
    </row>
    <row r="150" spans="1:16" hidden="1" x14ac:dyDescent="0.2">
      <c r="A150" s="194"/>
      <c r="B150" s="200"/>
      <c r="C150" s="200"/>
      <c r="D150" s="200"/>
      <c r="E150" s="201"/>
      <c r="F150" s="346"/>
      <c r="G150" s="191"/>
      <c r="H150" s="185"/>
      <c r="I150" s="261"/>
      <c r="J150" s="368"/>
      <c r="K150" s="368"/>
      <c r="L150" s="368"/>
      <c r="M150" s="790"/>
      <c r="N150" s="368"/>
      <c r="O150" s="368"/>
      <c r="P150" s="368"/>
    </row>
    <row r="151" spans="1:16" hidden="1" x14ac:dyDescent="0.2">
      <c r="A151" s="166"/>
      <c r="B151" s="394"/>
      <c r="C151" s="394"/>
      <c r="D151" s="394"/>
      <c r="E151" s="175"/>
      <c r="F151" s="347"/>
      <c r="G151" s="348"/>
      <c r="H151" s="161"/>
      <c r="I151" s="262"/>
      <c r="J151" s="372"/>
      <c r="K151" s="372"/>
      <c r="L151" s="372"/>
      <c r="M151" s="790"/>
      <c r="N151" s="388"/>
      <c r="O151" s="388"/>
      <c r="P151" s="388"/>
    </row>
    <row r="152" spans="1:16" hidden="1" x14ac:dyDescent="0.2">
      <c r="A152" s="166"/>
      <c r="B152" s="394" t="s">
        <v>656</v>
      </c>
      <c r="C152" s="394"/>
      <c r="D152" s="394"/>
      <c r="E152" s="175"/>
      <c r="F152" s="347"/>
      <c r="G152" s="348" t="s">
        <v>657</v>
      </c>
      <c r="H152" s="161"/>
      <c r="I152" s="262"/>
      <c r="J152" s="372"/>
      <c r="K152" s="372"/>
      <c r="L152" s="372"/>
      <c r="M152" s="790"/>
      <c r="N152" s="388"/>
      <c r="O152" s="388"/>
      <c r="P152" s="388"/>
    </row>
    <row r="153" spans="1:16" hidden="1" x14ac:dyDescent="0.2">
      <c r="A153" s="166"/>
      <c r="B153" s="394" t="s">
        <v>658</v>
      </c>
      <c r="C153" s="394"/>
      <c r="D153" s="394"/>
      <c r="E153" s="175"/>
      <c r="F153" s="347"/>
      <c r="G153" s="348" t="s">
        <v>659</v>
      </c>
      <c r="H153" s="161"/>
      <c r="I153" s="262"/>
      <c r="J153" s="372"/>
      <c r="K153" s="372"/>
      <c r="L153" s="372"/>
      <c r="M153" s="790"/>
      <c r="N153" s="388"/>
      <c r="O153" s="388"/>
      <c r="P153" s="388"/>
    </row>
    <row r="154" spans="1:16" hidden="1" x14ac:dyDescent="0.2">
      <c r="A154" s="166"/>
      <c r="B154" s="394" t="s">
        <v>660</v>
      </c>
      <c r="C154" s="394"/>
      <c r="D154" s="394"/>
      <c r="E154" s="175"/>
      <c r="F154" s="347"/>
      <c r="G154" s="348" t="s">
        <v>661</v>
      </c>
      <c r="H154" s="161"/>
      <c r="I154" s="262"/>
      <c r="J154" s="372"/>
      <c r="K154" s="372"/>
      <c r="L154" s="372"/>
      <c r="M154" s="790"/>
      <c r="N154" s="388"/>
      <c r="O154" s="388"/>
      <c r="P154" s="388"/>
    </row>
    <row r="155" spans="1:16" hidden="1" x14ac:dyDescent="0.2">
      <c r="A155" s="166"/>
      <c r="B155" s="394" t="s">
        <v>662</v>
      </c>
      <c r="C155" s="394"/>
      <c r="D155" s="394"/>
      <c r="E155" s="175"/>
      <c r="F155" s="347"/>
      <c r="G155" s="348" t="s">
        <v>663</v>
      </c>
      <c r="H155" s="161"/>
      <c r="I155" s="262"/>
      <c r="J155" s="372"/>
      <c r="K155" s="372"/>
      <c r="L155" s="372"/>
      <c r="M155" s="790"/>
      <c r="N155" s="388"/>
      <c r="O155" s="388"/>
      <c r="P155" s="388"/>
    </row>
    <row r="156" spans="1:16" hidden="1" x14ac:dyDescent="0.2">
      <c r="A156" s="166"/>
      <c r="B156" s="394" t="s">
        <v>664</v>
      </c>
      <c r="C156" s="394"/>
      <c r="D156" s="394"/>
      <c r="E156" s="175"/>
      <c r="F156" s="347"/>
      <c r="G156" s="348" t="s">
        <v>665</v>
      </c>
      <c r="H156" s="161"/>
      <c r="I156" s="262"/>
      <c r="J156" s="372"/>
      <c r="K156" s="372"/>
      <c r="L156" s="372"/>
      <c r="M156" s="790"/>
      <c r="N156" s="388"/>
      <c r="O156" s="388"/>
      <c r="P156" s="388"/>
    </row>
    <row r="157" spans="1:16" hidden="1" x14ac:dyDescent="0.2">
      <c r="A157" s="166"/>
      <c r="B157" s="891" t="s">
        <v>666</v>
      </c>
      <c r="C157" s="891"/>
      <c r="D157" s="891"/>
      <c r="E157" s="892"/>
      <c r="F157" s="349"/>
      <c r="G157" s="348" t="s">
        <v>667</v>
      </c>
      <c r="H157" s="161"/>
      <c r="I157" s="262"/>
      <c r="J157" s="372"/>
      <c r="K157" s="372"/>
      <c r="L157" s="372"/>
      <c r="M157" s="790"/>
      <c r="N157" s="388"/>
      <c r="O157" s="388"/>
      <c r="P157" s="388"/>
    </row>
    <row r="158" spans="1:16" hidden="1" x14ac:dyDescent="0.2">
      <c r="A158" s="166"/>
      <c r="B158" s="394" t="s">
        <v>668</v>
      </c>
      <c r="C158" s="394"/>
      <c r="D158" s="394"/>
      <c r="E158" s="395"/>
      <c r="F158" s="349"/>
      <c r="G158" s="348" t="s">
        <v>669</v>
      </c>
      <c r="H158" s="161"/>
      <c r="I158" s="262"/>
      <c r="J158" s="372"/>
      <c r="K158" s="372"/>
      <c r="L158" s="372"/>
      <c r="M158" s="793"/>
      <c r="N158" s="388"/>
      <c r="O158" s="388"/>
      <c r="P158" s="388"/>
    </row>
    <row r="159" spans="1:16" x14ac:dyDescent="0.2">
      <c r="A159" s="453"/>
      <c r="B159" s="473" t="s">
        <v>106</v>
      </c>
      <c r="C159" s="473"/>
      <c r="D159" s="473"/>
      <c r="E159" s="474"/>
      <c r="F159" s="422"/>
      <c r="G159" s="416" t="s">
        <v>107</v>
      </c>
      <c r="H159" s="416"/>
      <c r="I159" s="417">
        <f>I160</f>
        <v>0</v>
      </c>
      <c r="J159" s="419">
        <f>J160</f>
        <v>0</v>
      </c>
      <c r="K159" s="418">
        <f t="shared" ref="K159:P159" si="27">K160</f>
        <v>0</v>
      </c>
      <c r="L159" s="418">
        <f t="shared" si="27"/>
        <v>0</v>
      </c>
      <c r="M159" s="786"/>
      <c r="N159" s="419">
        <f t="shared" si="27"/>
        <v>0</v>
      </c>
      <c r="O159" s="419">
        <f t="shared" si="27"/>
        <v>0</v>
      </c>
      <c r="P159" s="419">
        <f t="shared" si="27"/>
        <v>0</v>
      </c>
    </row>
    <row r="160" spans="1:16" x14ac:dyDescent="0.2">
      <c r="A160" s="166"/>
      <c r="B160" s="394" t="s">
        <v>783</v>
      </c>
      <c r="C160" s="394"/>
      <c r="D160" s="394"/>
      <c r="E160" s="192"/>
      <c r="F160" s="337"/>
      <c r="G160" s="191" t="s">
        <v>274</v>
      </c>
      <c r="H160" s="185"/>
      <c r="I160" s="261">
        <v>0</v>
      </c>
      <c r="J160" s="368">
        <v>0</v>
      </c>
      <c r="K160" s="368">
        <v>0</v>
      </c>
      <c r="L160" s="368"/>
      <c r="M160" s="790"/>
      <c r="N160" s="368">
        <v>0</v>
      </c>
      <c r="O160" s="368">
        <v>0</v>
      </c>
      <c r="P160" s="368">
        <v>0</v>
      </c>
    </row>
    <row r="161" spans="1:16" hidden="1" x14ac:dyDescent="0.2">
      <c r="A161" s="178"/>
      <c r="B161" s="394" t="s">
        <v>670</v>
      </c>
      <c r="C161" s="179"/>
      <c r="D161" s="179"/>
      <c r="E161" s="180"/>
      <c r="F161" s="349"/>
      <c r="G161" s="348"/>
      <c r="H161" s="161"/>
      <c r="I161" s="262"/>
      <c r="J161" s="373"/>
      <c r="K161" s="373"/>
      <c r="L161" s="373"/>
      <c r="M161" s="794"/>
      <c r="N161" s="367"/>
      <c r="O161" s="367"/>
      <c r="P161" s="367"/>
    </row>
    <row r="162" spans="1:16" hidden="1" x14ac:dyDescent="0.2">
      <c r="A162" s="178"/>
      <c r="B162" s="394" t="s">
        <v>671</v>
      </c>
      <c r="C162" s="179"/>
      <c r="D162" s="179"/>
      <c r="E162" s="180"/>
      <c r="F162" s="349"/>
      <c r="G162" s="348" t="s">
        <v>672</v>
      </c>
      <c r="H162" s="161"/>
      <c r="I162" s="262"/>
      <c r="J162" s="373"/>
      <c r="K162" s="373"/>
      <c r="L162" s="373"/>
      <c r="M162" s="790"/>
      <c r="N162" s="367"/>
      <c r="O162" s="367"/>
      <c r="P162" s="367"/>
    </row>
    <row r="163" spans="1:16" hidden="1" x14ac:dyDescent="0.2">
      <c r="A163" s="178"/>
      <c r="B163" s="394" t="s">
        <v>673</v>
      </c>
      <c r="C163" s="179"/>
      <c r="D163" s="179"/>
      <c r="E163" s="180"/>
      <c r="F163" s="349"/>
      <c r="G163" s="348"/>
      <c r="H163" s="161"/>
      <c r="I163" s="262"/>
      <c r="J163" s="373"/>
      <c r="K163" s="373"/>
      <c r="L163" s="373"/>
      <c r="M163" s="790"/>
      <c r="N163" s="367"/>
      <c r="O163" s="367"/>
      <c r="P163" s="367"/>
    </row>
    <row r="164" spans="1:16" hidden="1" x14ac:dyDescent="0.2">
      <c r="A164" s="178"/>
      <c r="B164" s="394" t="s">
        <v>674</v>
      </c>
      <c r="C164" s="179"/>
      <c r="D164" s="179"/>
      <c r="E164" s="180"/>
      <c r="F164" s="349"/>
      <c r="G164" s="348" t="s">
        <v>675</v>
      </c>
      <c r="H164" s="161"/>
      <c r="I164" s="262"/>
      <c r="J164" s="373"/>
      <c r="K164" s="373"/>
      <c r="L164" s="373"/>
      <c r="M164" s="790"/>
      <c r="N164" s="367"/>
      <c r="O164" s="367"/>
      <c r="P164" s="367"/>
    </row>
    <row r="165" spans="1:16" ht="4.5" hidden="1" customHeight="1" x14ac:dyDescent="0.2">
      <c r="A165" s="178"/>
      <c r="B165" s="394"/>
      <c r="C165" s="179"/>
      <c r="D165" s="179"/>
      <c r="E165" s="180"/>
      <c r="F165" s="349"/>
      <c r="G165" s="348"/>
      <c r="H165" s="161"/>
      <c r="I165" s="262"/>
      <c r="J165" s="373"/>
      <c r="K165" s="373"/>
      <c r="L165" s="373"/>
      <c r="M165" s="790"/>
      <c r="N165" s="367"/>
      <c r="O165" s="367"/>
      <c r="P165" s="367"/>
    </row>
    <row r="166" spans="1:16" s="225" customFormat="1" ht="12.75" customHeight="1" x14ac:dyDescent="0.2">
      <c r="A166" s="475" t="s">
        <v>761</v>
      </c>
      <c r="B166" s="476"/>
      <c r="C166" s="476"/>
      <c r="D166" s="476"/>
      <c r="E166" s="477"/>
      <c r="F166" s="416" t="s">
        <v>110</v>
      </c>
      <c r="G166" s="478" t="s">
        <v>676</v>
      </c>
      <c r="H166" s="479">
        <f>H168+H405</f>
        <v>0</v>
      </c>
      <c r="I166" s="418">
        <f>I168+I405</f>
        <v>118231</v>
      </c>
      <c r="J166" s="479">
        <f t="shared" ref="J166" si="28">J168+J405</f>
        <v>213130</v>
      </c>
      <c r="K166" s="479">
        <f>K444</f>
        <v>606801</v>
      </c>
      <c r="L166" s="479">
        <f>L444</f>
        <v>606297039</v>
      </c>
      <c r="M166" s="795">
        <f>K166/J166</f>
        <v>2.8470933233237932</v>
      </c>
      <c r="N166" s="479">
        <f t="shared" ref="N166:P166" si="29">N444</f>
        <v>103600</v>
      </c>
      <c r="O166" s="479">
        <f t="shared" si="29"/>
        <v>108598</v>
      </c>
      <c r="P166" s="479">
        <f t="shared" si="29"/>
        <v>113598</v>
      </c>
    </row>
    <row r="167" spans="1:16" s="225" customFormat="1" ht="15" customHeight="1" x14ac:dyDescent="0.2">
      <c r="A167" s="481"/>
      <c r="B167" s="482"/>
      <c r="C167" s="482"/>
      <c r="D167" s="482"/>
      <c r="E167" s="483"/>
      <c r="F167" s="416" t="s">
        <v>111</v>
      </c>
      <c r="G167" s="478"/>
      <c r="H167" s="479">
        <f>H169+H406</f>
        <v>0</v>
      </c>
      <c r="I167" s="418">
        <f t="shared" ref="I167:J167" si="30">I169+I406</f>
        <v>118231</v>
      </c>
      <c r="J167" s="479">
        <f t="shared" si="30"/>
        <v>216866</v>
      </c>
      <c r="K167" s="479">
        <f>K445</f>
        <v>283163</v>
      </c>
      <c r="L167" s="479">
        <f>L445</f>
        <v>283163039</v>
      </c>
      <c r="M167" s="795">
        <f t="shared" ref="M167:M230" si="31">K167/J167</f>
        <v>1.3057049053332472</v>
      </c>
      <c r="N167" s="479">
        <f t="shared" ref="N167:P167" si="32">N445</f>
        <v>211480</v>
      </c>
      <c r="O167" s="479">
        <f t="shared" si="32"/>
        <v>216477</v>
      </c>
      <c r="P167" s="479">
        <f t="shared" si="32"/>
        <v>221477</v>
      </c>
    </row>
    <row r="168" spans="1:16" hidden="1" x14ac:dyDescent="0.2">
      <c r="A168" s="475"/>
      <c r="B168" s="485" t="s">
        <v>677</v>
      </c>
      <c r="C168" s="476"/>
      <c r="D168" s="476"/>
      <c r="E168" s="477"/>
      <c r="F168" s="416" t="s">
        <v>110</v>
      </c>
      <c r="G168" s="487" t="s">
        <v>678</v>
      </c>
      <c r="H168" s="479">
        <f>H170+H240+H336+H346+H354+H388</f>
        <v>0</v>
      </c>
      <c r="I168" s="418">
        <f t="shared" ref="I168:J168" si="33">I170+I240+I336+I346+I354+I388</f>
        <v>113639</v>
      </c>
      <c r="J168" s="479">
        <f t="shared" si="33"/>
        <v>177655</v>
      </c>
      <c r="K168" s="479" t="e">
        <f t="shared" ref="K168" si="34">K170+K240+K336+K346+K354+K388</f>
        <v>#REF!</v>
      </c>
      <c r="L168" s="479">
        <f t="shared" ref="L168" si="35">L170+L240+L336+L346+L354+L388</f>
        <v>94635558</v>
      </c>
      <c r="M168" s="795" t="e">
        <f t="shared" si="31"/>
        <v>#REF!</v>
      </c>
      <c r="N168" s="479">
        <f t="shared" ref="N168:P169" si="36">N170+N240+N336+N346+N354+N388</f>
        <v>75313</v>
      </c>
      <c r="O168" s="479">
        <f t="shared" si="36"/>
        <v>78897</v>
      </c>
      <c r="P168" s="479">
        <f t="shared" si="36"/>
        <v>82411</v>
      </c>
    </row>
    <row r="169" spans="1:16" hidden="1" x14ac:dyDescent="0.2">
      <c r="A169" s="481"/>
      <c r="B169" s="489"/>
      <c r="C169" s="482"/>
      <c r="D169" s="482"/>
      <c r="E169" s="483"/>
      <c r="F169" s="416" t="s">
        <v>111</v>
      </c>
      <c r="G169" s="487"/>
      <c r="H169" s="479">
        <f>H171+H241+H337+H347+H355+H389</f>
        <v>0</v>
      </c>
      <c r="I169" s="418">
        <f t="shared" ref="I169:J169" si="37">I171+I241+I337+I347+I355+I389</f>
        <v>113639</v>
      </c>
      <c r="J169" s="479">
        <f t="shared" si="37"/>
        <v>181391</v>
      </c>
      <c r="K169" s="479" t="e">
        <f t="shared" ref="K169" si="38">K171+K241+K337+K347+K355+K389</f>
        <v>#REF!</v>
      </c>
      <c r="L169" s="479">
        <f t="shared" ref="L169" si="39">L171+L241+L337+L347+L355+L389</f>
        <v>95139558</v>
      </c>
      <c r="M169" s="795" t="e">
        <f t="shared" si="31"/>
        <v>#REF!</v>
      </c>
      <c r="N169" s="479">
        <f t="shared" si="36"/>
        <v>75313</v>
      </c>
      <c r="O169" s="479">
        <f t="shared" si="36"/>
        <v>78897</v>
      </c>
      <c r="P169" s="479">
        <f t="shared" si="36"/>
        <v>82411</v>
      </c>
    </row>
    <row r="170" spans="1:16" hidden="1" x14ac:dyDescent="0.2">
      <c r="A170" s="475"/>
      <c r="B170" s="485"/>
      <c r="C170" s="491" t="s">
        <v>679</v>
      </c>
      <c r="D170" s="476"/>
      <c r="E170" s="477"/>
      <c r="F170" s="416" t="s">
        <v>110</v>
      </c>
      <c r="G170" s="478" t="s">
        <v>113</v>
      </c>
      <c r="H170" s="479">
        <f>H172+H206+H222</f>
        <v>0</v>
      </c>
      <c r="I170" s="418">
        <f t="shared" ref="I170:J170" si="40">I172+I206+I222</f>
        <v>23525</v>
      </c>
      <c r="J170" s="479">
        <f t="shared" si="40"/>
        <v>30433</v>
      </c>
      <c r="K170" s="479">
        <f t="shared" ref="K170" si="41">K172+K206+K222</f>
        <v>35584</v>
      </c>
      <c r="L170" s="479">
        <f t="shared" ref="L170" si="42">L172+L206+L222</f>
        <v>35584000</v>
      </c>
      <c r="M170" s="795">
        <f t="shared" si="31"/>
        <v>1.1692570564847369</v>
      </c>
      <c r="N170" s="479">
        <f t="shared" ref="N170:P171" si="43">N172+N206+N222</f>
        <v>39143</v>
      </c>
      <c r="O170" s="479">
        <f t="shared" si="43"/>
        <v>41100</v>
      </c>
      <c r="P170" s="479">
        <f t="shared" si="43"/>
        <v>43155</v>
      </c>
    </row>
    <row r="171" spans="1:16" hidden="1" x14ac:dyDescent="0.2">
      <c r="A171" s="481"/>
      <c r="B171" s="489"/>
      <c r="C171" s="461"/>
      <c r="D171" s="482"/>
      <c r="E171" s="483"/>
      <c r="F171" s="416" t="s">
        <v>111</v>
      </c>
      <c r="G171" s="478"/>
      <c r="H171" s="479">
        <f>H173+H207+H223</f>
        <v>0</v>
      </c>
      <c r="I171" s="418">
        <f t="shared" ref="I171:J171" si="44">I173+I207+I223</f>
        <v>23525</v>
      </c>
      <c r="J171" s="479">
        <f t="shared" si="44"/>
        <v>30433</v>
      </c>
      <c r="K171" s="479">
        <f t="shared" ref="K171" si="45">K173+K207+K223</f>
        <v>35584</v>
      </c>
      <c r="L171" s="479">
        <f t="shared" ref="L171" si="46">L173+L207+L223</f>
        <v>35584000</v>
      </c>
      <c r="M171" s="795">
        <f t="shared" si="31"/>
        <v>1.1692570564847369</v>
      </c>
      <c r="N171" s="479">
        <f t="shared" si="43"/>
        <v>39143</v>
      </c>
      <c r="O171" s="479">
        <f t="shared" si="43"/>
        <v>41100</v>
      </c>
      <c r="P171" s="479">
        <f t="shared" si="43"/>
        <v>43155</v>
      </c>
    </row>
    <row r="172" spans="1:16" hidden="1" x14ac:dyDescent="0.2">
      <c r="A172" s="475"/>
      <c r="B172" s="485"/>
      <c r="C172" s="476"/>
      <c r="D172" s="476"/>
      <c r="E172" s="492" t="s">
        <v>680</v>
      </c>
      <c r="F172" s="416" t="s">
        <v>110</v>
      </c>
      <c r="G172" s="493" t="s">
        <v>114</v>
      </c>
      <c r="H172" s="479">
        <f>H174+H176+H178+H190+H192+H194+H202+H204</f>
        <v>0</v>
      </c>
      <c r="I172" s="418">
        <f t="shared" ref="I172:J172" si="47">I174+I176+I178+I190+I192+I194+I202+I204</f>
        <v>23035</v>
      </c>
      <c r="J172" s="479">
        <f t="shared" si="47"/>
        <v>29453</v>
      </c>
      <c r="K172" s="479">
        <f t="shared" ref="K172" si="48">K174+K176+K178+K190+K192+K194+K202+K204</f>
        <v>34484</v>
      </c>
      <c r="L172" s="479">
        <f t="shared" ref="L172" si="49">L174+L176+L178+L190+L192+L194+L202+L204</f>
        <v>34484000</v>
      </c>
      <c r="M172" s="795">
        <f t="shared" si="31"/>
        <v>1.1708145180456999</v>
      </c>
      <c r="N172" s="479">
        <f t="shared" ref="N172:P173" si="50">N174+N176+N178+N190+N192+N194+N202+N204</f>
        <v>37933</v>
      </c>
      <c r="O172" s="479">
        <f t="shared" si="50"/>
        <v>39829</v>
      </c>
      <c r="P172" s="479">
        <f t="shared" si="50"/>
        <v>41820</v>
      </c>
    </row>
    <row r="173" spans="1:16" hidden="1" x14ac:dyDescent="0.2">
      <c r="A173" s="481"/>
      <c r="B173" s="489"/>
      <c r="C173" s="482"/>
      <c r="D173" s="482"/>
      <c r="E173" s="494"/>
      <c r="F173" s="416" t="s">
        <v>111</v>
      </c>
      <c r="G173" s="493"/>
      <c r="H173" s="479">
        <f>H175+H177+H179+H191+H193+H195+H203+H205</f>
        <v>0</v>
      </c>
      <c r="I173" s="418">
        <f t="shared" ref="I173:J173" si="51">I175+I177+I179+I191+I193+I195+I203+I205</f>
        <v>23035</v>
      </c>
      <c r="J173" s="479">
        <f t="shared" si="51"/>
        <v>29453</v>
      </c>
      <c r="K173" s="479">
        <f t="shared" ref="K173" si="52">K175+K177+K179+K191+K193+K195+K203+K205</f>
        <v>34484</v>
      </c>
      <c r="L173" s="479">
        <f t="shared" ref="L173" si="53">L175+L177+L179+L191+L193+L195+L203+L205</f>
        <v>34484000</v>
      </c>
      <c r="M173" s="795">
        <f t="shared" si="31"/>
        <v>1.1708145180456999</v>
      </c>
      <c r="N173" s="479">
        <f t="shared" si="50"/>
        <v>37933</v>
      </c>
      <c r="O173" s="479">
        <f t="shared" si="50"/>
        <v>39829</v>
      </c>
      <c r="P173" s="479">
        <f t="shared" si="50"/>
        <v>41820</v>
      </c>
    </row>
    <row r="174" spans="1:16" hidden="1" x14ac:dyDescent="0.2">
      <c r="A174" s="475"/>
      <c r="B174" s="476"/>
      <c r="C174" s="476"/>
      <c r="D174" s="476"/>
      <c r="E174" s="536" t="s">
        <v>681</v>
      </c>
      <c r="F174" s="416" t="s">
        <v>110</v>
      </c>
      <c r="G174" s="487" t="s">
        <v>115</v>
      </c>
      <c r="H174" s="479">
        <f>H452</f>
        <v>0</v>
      </c>
      <c r="I174" s="418">
        <f t="shared" ref="I174:J174" si="54">I452</f>
        <v>19676</v>
      </c>
      <c r="J174" s="479">
        <f t="shared" si="54"/>
        <v>25615</v>
      </c>
      <c r="K174" s="479">
        <f t="shared" ref="K174" si="55">K452</f>
        <v>29000</v>
      </c>
      <c r="L174" s="479">
        <f t="shared" ref="L174" si="56">L452</f>
        <v>29000000</v>
      </c>
      <c r="M174" s="795">
        <f t="shared" si="31"/>
        <v>1.1321491313683389</v>
      </c>
      <c r="N174" s="479">
        <f t="shared" ref="N174:P174" si="57">N452</f>
        <v>31900</v>
      </c>
      <c r="O174" s="479">
        <f t="shared" si="57"/>
        <v>33495</v>
      </c>
      <c r="P174" s="479">
        <f t="shared" si="57"/>
        <v>35170</v>
      </c>
    </row>
    <row r="175" spans="1:16" hidden="1" x14ac:dyDescent="0.2">
      <c r="A175" s="481"/>
      <c r="B175" s="482"/>
      <c r="C175" s="482"/>
      <c r="D175" s="482"/>
      <c r="E175" s="537"/>
      <c r="F175" s="416" t="s">
        <v>111</v>
      </c>
      <c r="G175" s="487"/>
      <c r="H175" s="479">
        <f t="shared" ref="H175:K205" si="58">H453</f>
        <v>0</v>
      </c>
      <c r="I175" s="418">
        <f t="shared" ref="I175:J175" si="59">I453</f>
        <v>19676</v>
      </c>
      <c r="J175" s="479">
        <f t="shared" si="59"/>
        <v>25615</v>
      </c>
      <c r="K175" s="479">
        <f t="shared" si="58"/>
        <v>29000</v>
      </c>
      <c r="L175" s="479">
        <f t="shared" ref="L175" si="60">L453</f>
        <v>29000000</v>
      </c>
      <c r="M175" s="795">
        <f t="shared" si="31"/>
        <v>1.1321491313683389</v>
      </c>
      <c r="N175" s="479">
        <f t="shared" ref="N175:P175" si="61">N453</f>
        <v>31900</v>
      </c>
      <c r="O175" s="479">
        <f t="shared" si="61"/>
        <v>33495</v>
      </c>
      <c r="P175" s="479">
        <f t="shared" si="61"/>
        <v>35170</v>
      </c>
    </row>
    <row r="176" spans="1:16" hidden="1" x14ac:dyDescent="0.2">
      <c r="A176" s="475"/>
      <c r="B176" s="476"/>
      <c r="C176" s="476"/>
      <c r="D176" s="476"/>
      <c r="E176" s="536" t="s">
        <v>118</v>
      </c>
      <c r="F176" s="416" t="s">
        <v>110</v>
      </c>
      <c r="G176" s="478" t="s">
        <v>119</v>
      </c>
      <c r="H176" s="479">
        <f t="shared" si="58"/>
        <v>0</v>
      </c>
      <c r="I176" s="418">
        <f t="shared" ref="I176:J176" si="62">I454</f>
        <v>0</v>
      </c>
      <c r="J176" s="479">
        <f t="shared" si="62"/>
        <v>0</v>
      </c>
      <c r="K176" s="479">
        <f t="shared" si="58"/>
        <v>0</v>
      </c>
      <c r="L176" s="479">
        <f t="shared" ref="L176" si="63">L454</f>
        <v>0</v>
      </c>
      <c r="M176" s="795" t="e">
        <f t="shared" si="31"/>
        <v>#DIV/0!</v>
      </c>
      <c r="N176" s="479">
        <f t="shared" ref="N176:P176" si="64">N454</f>
        <v>0</v>
      </c>
      <c r="O176" s="479">
        <f t="shared" si="64"/>
        <v>0</v>
      </c>
      <c r="P176" s="479">
        <f t="shared" si="64"/>
        <v>0</v>
      </c>
    </row>
    <row r="177" spans="1:16" hidden="1" x14ac:dyDescent="0.2">
      <c r="A177" s="481"/>
      <c r="B177" s="482"/>
      <c r="C177" s="482"/>
      <c r="D177" s="482"/>
      <c r="E177" s="537"/>
      <c r="F177" s="416" t="s">
        <v>111</v>
      </c>
      <c r="G177" s="478"/>
      <c r="H177" s="479">
        <f t="shared" si="58"/>
        <v>0</v>
      </c>
      <c r="I177" s="418">
        <f t="shared" ref="I177:J177" si="65">I455</f>
        <v>0</v>
      </c>
      <c r="J177" s="479">
        <f t="shared" si="65"/>
        <v>0</v>
      </c>
      <c r="K177" s="479">
        <f t="shared" si="58"/>
        <v>0</v>
      </c>
      <c r="L177" s="479">
        <f t="shared" ref="L177" si="66">L455</f>
        <v>0</v>
      </c>
      <c r="M177" s="795" t="e">
        <f t="shared" si="31"/>
        <v>#DIV/0!</v>
      </c>
      <c r="N177" s="479">
        <f t="shared" ref="N177:P177" si="67">N455</f>
        <v>0</v>
      </c>
      <c r="O177" s="479">
        <f t="shared" si="67"/>
        <v>0</v>
      </c>
      <c r="P177" s="479">
        <f t="shared" si="67"/>
        <v>0</v>
      </c>
    </row>
    <row r="178" spans="1:16" hidden="1" x14ac:dyDescent="0.2">
      <c r="A178" s="475"/>
      <c r="B178" s="476"/>
      <c r="C178" s="476"/>
      <c r="D178" s="476"/>
      <c r="E178" s="536" t="s">
        <v>122</v>
      </c>
      <c r="F178" s="416" t="s">
        <v>110</v>
      </c>
      <c r="G178" s="478" t="s">
        <v>123</v>
      </c>
      <c r="H178" s="479">
        <f t="shared" si="58"/>
        <v>0</v>
      </c>
      <c r="I178" s="418">
        <f t="shared" ref="I178:J178" si="68">I456</f>
        <v>0</v>
      </c>
      <c r="J178" s="479">
        <f t="shared" si="68"/>
        <v>0</v>
      </c>
      <c r="K178" s="479">
        <f t="shared" si="58"/>
        <v>0</v>
      </c>
      <c r="L178" s="479">
        <f t="shared" ref="L178" si="69">L456</f>
        <v>0</v>
      </c>
      <c r="M178" s="795" t="e">
        <f t="shared" si="31"/>
        <v>#DIV/0!</v>
      </c>
      <c r="N178" s="479">
        <f t="shared" ref="N178:P178" si="70">N456</f>
        <v>0</v>
      </c>
      <c r="O178" s="479">
        <f t="shared" si="70"/>
        <v>0</v>
      </c>
      <c r="P178" s="479">
        <f t="shared" si="70"/>
        <v>0</v>
      </c>
    </row>
    <row r="179" spans="1:16" hidden="1" x14ac:dyDescent="0.2">
      <c r="A179" s="481"/>
      <c r="B179" s="482"/>
      <c r="C179" s="482"/>
      <c r="D179" s="482"/>
      <c r="E179" s="537"/>
      <c r="F179" s="416" t="s">
        <v>111</v>
      </c>
      <c r="G179" s="478"/>
      <c r="H179" s="479">
        <f t="shared" si="58"/>
        <v>0</v>
      </c>
      <c r="I179" s="418">
        <f t="shared" ref="I179:J179" si="71">I457</f>
        <v>0</v>
      </c>
      <c r="J179" s="479">
        <f t="shared" si="71"/>
        <v>0</v>
      </c>
      <c r="K179" s="479">
        <f t="shared" si="58"/>
        <v>0</v>
      </c>
      <c r="L179" s="479">
        <f t="shared" ref="L179" si="72">L457</f>
        <v>0</v>
      </c>
      <c r="M179" s="795" t="e">
        <f t="shared" si="31"/>
        <v>#DIV/0!</v>
      </c>
      <c r="N179" s="479">
        <f t="shared" ref="N179:P179" si="73">N457</f>
        <v>0</v>
      </c>
      <c r="O179" s="479">
        <f t="shared" si="73"/>
        <v>0</v>
      </c>
      <c r="P179" s="479">
        <f t="shared" si="73"/>
        <v>0</v>
      </c>
    </row>
    <row r="180" spans="1:16" hidden="1" x14ac:dyDescent="0.2">
      <c r="A180" s="501"/>
      <c r="B180" s="451"/>
      <c r="C180" s="451"/>
      <c r="D180" s="451"/>
      <c r="E180" s="538" t="s">
        <v>124</v>
      </c>
      <c r="F180" s="416" t="s">
        <v>110</v>
      </c>
      <c r="G180" s="478" t="s">
        <v>125</v>
      </c>
      <c r="H180" s="479">
        <f t="shared" si="58"/>
        <v>0</v>
      </c>
      <c r="I180" s="418">
        <f t="shared" ref="I180:J180" si="74">I458</f>
        <v>0</v>
      </c>
      <c r="J180" s="479">
        <f t="shared" si="74"/>
        <v>0</v>
      </c>
      <c r="K180" s="479">
        <f t="shared" si="58"/>
        <v>0</v>
      </c>
      <c r="L180" s="479">
        <f t="shared" ref="L180" si="75">L458</f>
        <v>0</v>
      </c>
      <c r="M180" s="795" t="e">
        <f t="shared" si="31"/>
        <v>#DIV/0!</v>
      </c>
      <c r="N180" s="479">
        <f t="shared" ref="N180:P180" si="76">N458</f>
        <v>0</v>
      </c>
      <c r="O180" s="479">
        <f t="shared" si="76"/>
        <v>0</v>
      </c>
      <c r="P180" s="479">
        <f t="shared" si="76"/>
        <v>0</v>
      </c>
    </row>
    <row r="181" spans="1:16" hidden="1" x14ac:dyDescent="0.2">
      <c r="A181" s="501"/>
      <c r="B181" s="451"/>
      <c r="C181" s="451"/>
      <c r="D181" s="451"/>
      <c r="E181" s="538"/>
      <c r="F181" s="416" t="s">
        <v>111</v>
      </c>
      <c r="G181" s="478"/>
      <c r="H181" s="479">
        <f t="shared" si="58"/>
        <v>0</v>
      </c>
      <c r="I181" s="418">
        <f t="shared" ref="I181:J181" si="77">I459</f>
        <v>0</v>
      </c>
      <c r="J181" s="479">
        <f t="shared" si="77"/>
        <v>0</v>
      </c>
      <c r="K181" s="479">
        <f t="shared" si="58"/>
        <v>0</v>
      </c>
      <c r="L181" s="479">
        <f t="shared" ref="L181" si="78">L459</f>
        <v>0</v>
      </c>
      <c r="M181" s="795" t="e">
        <f t="shared" si="31"/>
        <v>#DIV/0!</v>
      </c>
      <c r="N181" s="479">
        <f t="shared" ref="N181:P181" si="79">N459</f>
        <v>0</v>
      </c>
      <c r="O181" s="479">
        <f t="shared" si="79"/>
        <v>0</v>
      </c>
      <c r="P181" s="479">
        <f t="shared" si="79"/>
        <v>0</v>
      </c>
    </row>
    <row r="182" spans="1:16" hidden="1" x14ac:dyDescent="0.2">
      <c r="A182" s="501"/>
      <c r="B182" s="451"/>
      <c r="C182" s="451"/>
      <c r="D182" s="451"/>
      <c r="E182" s="538" t="s">
        <v>126</v>
      </c>
      <c r="F182" s="416" t="s">
        <v>110</v>
      </c>
      <c r="G182" s="478" t="s">
        <v>127</v>
      </c>
      <c r="H182" s="479">
        <f t="shared" si="58"/>
        <v>0</v>
      </c>
      <c r="I182" s="418">
        <f t="shared" ref="I182:J182" si="80">I460</f>
        <v>0</v>
      </c>
      <c r="J182" s="479">
        <f t="shared" si="80"/>
        <v>0</v>
      </c>
      <c r="K182" s="479">
        <f t="shared" si="58"/>
        <v>0</v>
      </c>
      <c r="L182" s="479">
        <f t="shared" ref="L182" si="81">L460</f>
        <v>0</v>
      </c>
      <c r="M182" s="795" t="e">
        <f t="shared" si="31"/>
        <v>#DIV/0!</v>
      </c>
      <c r="N182" s="479">
        <f t="shared" ref="N182:P182" si="82">N460</f>
        <v>0</v>
      </c>
      <c r="O182" s="479">
        <f t="shared" si="82"/>
        <v>0</v>
      </c>
      <c r="P182" s="479">
        <f t="shared" si="82"/>
        <v>0</v>
      </c>
    </row>
    <row r="183" spans="1:16" hidden="1" x14ac:dyDescent="0.2">
      <c r="A183" s="501"/>
      <c r="B183" s="451"/>
      <c r="C183" s="451"/>
      <c r="D183" s="451"/>
      <c r="E183" s="538"/>
      <c r="F183" s="416" t="s">
        <v>111</v>
      </c>
      <c r="G183" s="478"/>
      <c r="H183" s="479">
        <f t="shared" si="58"/>
        <v>0</v>
      </c>
      <c r="I183" s="418">
        <f t="shared" ref="I183:J183" si="83">I461</f>
        <v>0</v>
      </c>
      <c r="J183" s="479">
        <f t="shared" si="83"/>
        <v>0</v>
      </c>
      <c r="K183" s="479">
        <f t="shared" si="58"/>
        <v>0</v>
      </c>
      <c r="L183" s="479">
        <f t="shared" ref="L183" si="84">L461</f>
        <v>0</v>
      </c>
      <c r="M183" s="795" t="e">
        <f t="shared" si="31"/>
        <v>#DIV/0!</v>
      </c>
      <c r="N183" s="479">
        <f t="shared" ref="N183:P183" si="85">N461</f>
        <v>0</v>
      </c>
      <c r="O183" s="479">
        <f t="shared" si="85"/>
        <v>0</v>
      </c>
      <c r="P183" s="479">
        <f t="shared" si="85"/>
        <v>0</v>
      </c>
    </row>
    <row r="184" spans="1:16" hidden="1" x14ac:dyDescent="0.2">
      <c r="A184" s="501"/>
      <c r="B184" s="451"/>
      <c r="C184" s="451"/>
      <c r="D184" s="451"/>
      <c r="E184" s="538" t="s">
        <v>128</v>
      </c>
      <c r="F184" s="416" t="s">
        <v>110</v>
      </c>
      <c r="G184" s="478" t="s">
        <v>129</v>
      </c>
      <c r="H184" s="479">
        <f t="shared" si="58"/>
        <v>0</v>
      </c>
      <c r="I184" s="418">
        <f t="shared" ref="I184:J184" si="86">I462</f>
        <v>0</v>
      </c>
      <c r="J184" s="479">
        <f t="shared" si="86"/>
        <v>0</v>
      </c>
      <c r="K184" s="479">
        <f t="shared" si="58"/>
        <v>0</v>
      </c>
      <c r="L184" s="479">
        <f t="shared" ref="L184" si="87">L462</f>
        <v>0</v>
      </c>
      <c r="M184" s="795" t="e">
        <f t="shared" si="31"/>
        <v>#DIV/0!</v>
      </c>
      <c r="N184" s="479">
        <f t="shared" ref="N184:P184" si="88">N462</f>
        <v>0</v>
      </c>
      <c r="O184" s="479">
        <f t="shared" si="88"/>
        <v>0</v>
      </c>
      <c r="P184" s="479">
        <f t="shared" si="88"/>
        <v>0</v>
      </c>
    </row>
    <row r="185" spans="1:16" hidden="1" x14ac:dyDescent="0.2">
      <c r="A185" s="501"/>
      <c r="B185" s="451"/>
      <c r="C185" s="451"/>
      <c r="D185" s="451"/>
      <c r="E185" s="538"/>
      <c r="F185" s="416" t="s">
        <v>111</v>
      </c>
      <c r="G185" s="478"/>
      <c r="H185" s="479">
        <f t="shared" si="58"/>
        <v>0</v>
      </c>
      <c r="I185" s="418">
        <f t="shared" ref="I185:J185" si="89">I463</f>
        <v>0</v>
      </c>
      <c r="J185" s="479">
        <f t="shared" si="89"/>
        <v>0</v>
      </c>
      <c r="K185" s="479">
        <f t="shared" si="58"/>
        <v>0</v>
      </c>
      <c r="L185" s="479">
        <f t="shared" ref="L185" si="90">L463</f>
        <v>0</v>
      </c>
      <c r="M185" s="795" t="e">
        <f t="shared" si="31"/>
        <v>#DIV/0!</v>
      </c>
      <c r="N185" s="479">
        <f t="shared" ref="N185:P185" si="91">N463</f>
        <v>0</v>
      </c>
      <c r="O185" s="479">
        <f t="shared" si="91"/>
        <v>0</v>
      </c>
      <c r="P185" s="479">
        <f t="shared" si="91"/>
        <v>0</v>
      </c>
    </row>
    <row r="186" spans="1:16" hidden="1" x14ac:dyDescent="0.2">
      <c r="A186" s="501"/>
      <c r="B186" s="451"/>
      <c r="C186" s="451"/>
      <c r="D186" s="451"/>
      <c r="E186" s="538" t="s">
        <v>682</v>
      </c>
      <c r="F186" s="416" t="s">
        <v>110</v>
      </c>
      <c r="G186" s="487" t="s">
        <v>131</v>
      </c>
      <c r="H186" s="479">
        <f t="shared" si="58"/>
        <v>0</v>
      </c>
      <c r="I186" s="418">
        <f t="shared" ref="I186:J186" si="92">I464</f>
        <v>0</v>
      </c>
      <c r="J186" s="479">
        <f t="shared" si="92"/>
        <v>0</v>
      </c>
      <c r="K186" s="479">
        <f t="shared" si="58"/>
        <v>0</v>
      </c>
      <c r="L186" s="479">
        <f t="shared" ref="L186" si="93">L464</f>
        <v>0</v>
      </c>
      <c r="M186" s="795" t="e">
        <f t="shared" si="31"/>
        <v>#DIV/0!</v>
      </c>
      <c r="N186" s="479">
        <f t="shared" ref="N186:P186" si="94">N464</f>
        <v>0</v>
      </c>
      <c r="O186" s="479">
        <f t="shared" si="94"/>
        <v>0</v>
      </c>
      <c r="P186" s="479">
        <f t="shared" si="94"/>
        <v>0</v>
      </c>
    </row>
    <row r="187" spans="1:16" hidden="1" x14ac:dyDescent="0.2">
      <c r="A187" s="501"/>
      <c r="B187" s="451"/>
      <c r="C187" s="451"/>
      <c r="D187" s="451"/>
      <c r="E187" s="538"/>
      <c r="F187" s="416" t="s">
        <v>111</v>
      </c>
      <c r="G187" s="487"/>
      <c r="H187" s="479">
        <f t="shared" si="58"/>
        <v>0</v>
      </c>
      <c r="I187" s="418">
        <f t="shared" ref="I187:J187" si="95">I465</f>
        <v>0</v>
      </c>
      <c r="J187" s="479">
        <f t="shared" si="95"/>
        <v>0</v>
      </c>
      <c r="K187" s="479">
        <f t="shared" si="58"/>
        <v>0</v>
      </c>
      <c r="L187" s="479">
        <f t="shared" ref="L187" si="96">L465</f>
        <v>0</v>
      </c>
      <c r="M187" s="795" t="e">
        <f t="shared" si="31"/>
        <v>#DIV/0!</v>
      </c>
      <c r="N187" s="479">
        <f t="shared" ref="N187:P187" si="97">N465</f>
        <v>0</v>
      </c>
      <c r="O187" s="479">
        <f t="shared" si="97"/>
        <v>0</v>
      </c>
      <c r="P187" s="479">
        <f t="shared" si="97"/>
        <v>0</v>
      </c>
    </row>
    <row r="188" spans="1:16" hidden="1" x14ac:dyDescent="0.2">
      <c r="A188" s="501"/>
      <c r="B188" s="451"/>
      <c r="C188" s="464"/>
      <c r="D188" s="451"/>
      <c r="E188" s="538" t="s">
        <v>132</v>
      </c>
      <c r="F188" s="416" t="s">
        <v>110</v>
      </c>
      <c r="G188" s="487" t="s">
        <v>133</v>
      </c>
      <c r="H188" s="479">
        <f t="shared" si="58"/>
        <v>0</v>
      </c>
      <c r="I188" s="418">
        <f t="shared" ref="I188:J188" si="98">I466</f>
        <v>0</v>
      </c>
      <c r="J188" s="479">
        <f t="shared" si="98"/>
        <v>0</v>
      </c>
      <c r="K188" s="479">
        <f t="shared" si="58"/>
        <v>0</v>
      </c>
      <c r="L188" s="479">
        <f t="shared" ref="L188" si="99">L466</f>
        <v>0</v>
      </c>
      <c r="M188" s="795" t="e">
        <f t="shared" si="31"/>
        <v>#DIV/0!</v>
      </c>
      <c r="N188" s="479">
        <f t="shared" ref="N188:P188" si="100">N466</f>
        <v>0</v>
      </c>
      <c r="O188" s="479">
        <f t="shared" si="100"/>
        <v>0</v>
      </c>
      <c r="P188" s="479">
        <f t="shared" si="100"/>
        <v>0</v>
      </c>
    </row>
    <row r="189" spans="1:16" hidden="1" x14ac:dyDescent="0.2">
      <c r="A189" s="501"/>
      <c r="B189" s="451"/>
      <c r="C189" s="464"/>
      <c r="D189" s="451"/>
      <c r="E189" s="538"/>
      <c r="F189" s="416" t="s">
        <v>111</v>
      </c>
      <c r="G189" s="487"/>
      <c r="H189" s="479">
        <f t="shared" si="58"/>
        <v>0</v>
      </c>
      <c r="I189" s="418">
        <f t="shared" ref="I189:J189" si="101">I467</f>
        <v>0</v>
      </c>
      <c r="J189" s="479">
        <f t="shared" si="101"/>
        <v>0</v>
      </c>
      <c r="K189" s="479">
        <f t="shared" si="58"/>
        <v>0</v>
      </c>
      <c r="L189" s="479">
        <f t="shared" ref="L189" si="102">L467</f>
        <v>0</v>
      </c>
      <c r="M189" s="795" t="e">
        <f t="shared" si="31"/>
        <v>#DIV/0!</v>
      </c>
      <c r="N189" s="479">
        <f t="shared" ref="N189:P189" si="103">N467</f>
        <v>0</v>
      </c>
      <c r="O189" s="479">
        <f t="shared" si="103"/>
        <v>0</v>
      </c>
      <c r="P189" s="479">
        <f t="shared" si="103"/>
        <v>0</v>
      </c>
    </row>
    <row r="190" spans="1:16" hidden="1" x14ac:dyDescent="0.2">
      <c r="A190" s="475"/>
      <c r="B190" s="476"/>
      <c r="C190" s="491"/>
      <c r="D190" s="476"/>
      <c r="E190" s="536" t="s">
        <v>683</v>
      </c>
      <c r="F190" s="416" t="s">
        <v>110</v>
      </c>
      <c r="G190" s="478" t="s">
        <v>684</v>
      </c>
      <c r="H190" s="479">
        <f t="shared" si="58"/>
        <v>0</v>
      </c>
      <c r="I190" s="418">
        <f t="shared" ref="I190:J190" si="104">I468</f>
        <v>0</v>
      </c>
      <c r="J190" s="479">
        <f t="shared" si="104"/>
        <v>0</v>
      </c>
      <c r="K190" s="479">
        <f t="shared" si="58"/>
        <v>0</v>
      </c>
      <c r="L190" s="479">
        <f t="shared" ref="L190" si="105">L468</f>
        <v>0</v>
      </c>
      <c r="M190" s="795" t="e">
        <f t="shared" si="31"/>
        <v>#DIV/0!</v>
      </c>
      <c r="N190" s="479">
        <f t="shared" ref="N190:P190" si="106">N468</f>
        <v>0</v>
      </c>
      <c r="O190" s="479">
        <f t="shared" si="106"/>
        <v>0</v>
      </c>
      <c r="P190" s="479">
        <f t="shared" si="106"/>
        <v>0</v>
      </c>
    </row>
    <row r="191" spans="1:16" hidden="1" x14ac:dyDescent="0.2">
      <c r="A191" s="481"/>
      <c r="B191" s="482"/>
      <c r="C191" s="461"/>
      <c r="D191" s="482"/>
      <c r="E191" s="537"/>
      <c r="F191" s="416" t="s">
        <v>111</v>
      </c>
      <c r="G191" s="478"/>
      <c r="H191" s="479">
        <f t="shared" si="58"/>
        <v>0</v>
      </c>
      <c r="I191" s="418">
        <f t="shared" ref="I191:J191" si="107">I469</f>
        <v>0</v>
      </c>
      <c r="J191" s="479">
        <f t="shared" si="107"/>
        <v>0</v>
      </c>
      <c r="K191" s="479">
        <f t="shared" si="58"/>
        <v>0</v>
      </c>
      <c r="L191" s="479">
        <f t="shared" ref="L191" si="108">L469</f>
        <v>0</v>
      </c>
      <c r="M191" s="795" t="e">
        <f t="shared" si="31"/>
        <v>#DIV/0!</v>
      </c>
      <c r="N191" s="479">
        <f t="shared" ref="N191:P191" si="109">N469</f>
        <v>0</v>
      </c>
      <c r="O191" s="479">
        <f t="shared" si="109"/>
        <v>0</v>
      </c>
      <c r="P191" s="479">
        <f t="shared" si="109"/>
        <v>0</v>
      </c>
    </row>
    <row r="192" spans="1:16" hidden="1" x14ac:dyDescent="0.2">
      <c r="A192" s="475"/>
      <c r="B192" s="476"/>
      <c r="C192" s="491"/>
      <c r="D192" s="476"/>
      <c r="E192" s="536" t="s">
        <v>134</v>
      </c>
      <c r="F192" s="416" t="s">
        <v>110</v>
      </c>
      <c r="G192" s="478" t="s">
        <v>135</v>
      </c>
      <c r="H192" s="479">
        <f t="shared" si="58"/>
        <v>0</v>
      </c>
      <c r="I192" s="418">
        <f t="shared" ref="I192:J192" si="110">I470</f>
        <v>1</v>
      </c>
      <c r="J192" s="479">
        <f t="shared" si="110"/>
        <v>10</v>
      </c>
      <c r="K192" s="479">
        <f t="shared" si="58"/>
        <v>21</v>
      </c>
      <c r="L192" s="479">
        <f t="shared" ref="L192" si="111">L470</f>
        <v>21000</v>
      </c>
      <c r="M192" s="795">
        <f t="shared" si="31"/>
        <v>2.1</v>
      </c>
      <c r="N192" s="479">
        <f t="shared" ref="N192:P192" si="112">N470</f>
        <v>23</v>
      </c>
      <c r="O192" s="479">
        <f t="shared" si="112"/>
        <v>24</v>
      </c>
      <c r="P192" s="479">
        <f t="shared" si="112"/>
        <v>25</v>
      </c>
    </row>
    <row r="193" spans="1:16" hidden="1" x14ac:dyDescent="0.2">
      <c r="A193" s="481"/>
      <c r="B193" s="482"/>
      <c r="C193" s="461"/>
      <c r="D193" s="482"/>
      <c r="E193" s="537"/>
      <c r="F193" s="416" t="s">
        <v>111</v>
      </c>
      <c r="G193" s="478"/>
      <c r="H193" s="479">
        <f t="shared" si="58"/>
        <v>0</v>
      </c>
      <c r="I193" s="418">
        <f t="shared" ref="I193:J193" si="113">I471</f>
        <v>1</v>
      </c>
      <c r="J193" s="479">
        <f t="shared" si="113"/>
        <v>10</v>
      </c>
      <c r="K193" s="479">
        <f t="shared" si="58"/>
        <v>21</v>
      </c>
      <c r="L193" s="479">
        <f t="shared" ref="L193" si="114">L471</f>
        <v>21000</v>
      </c>
      <c r="M193" s="795">
        <f t="shared" si="31"/>
        <v>2.1</v>
      </c>
      <c r="N193" s="479">
        <f t="shared" ref="N193:P193" si="115">N471</f>
        <v>23</v>
      </c>
      <c r="O193" s="479">
        <f t="shared" si="115"/>
        <v>24</v>
      </c>
      <c r="P193" s="479">
        <f t="shared" si="115"/>
        <v>25</v>
      </c>
    </row>
    <row r="194" spans="1:16" hidden="1" x14ac:dyDescent="0.2">
      <c r="A194" s="475"/>
      <c r="B194" s="476"/>
      <c r="C194" s="476"/>
      <c r="D194" s="496"/>
      <c r="E194" s="536" t="s">
        <v>685</v>
      </c>
      <c r="F194" s="416" t="s">
        <v>110</v>
      </c>
      <c r="G194" s="478" t="s">
        <v>136</v>
      </c>
      <c r="H194" s="479">
        <f t="shared" si="58"/>
        <v>0</v>
      </c>
      <c r="I194" s="418">
        <f t="shared" ref="I194:J194" si="116">I472</f>
        <v>4</v>
      </c>
      <c r="J194" s="479">
        <f t="shared" si="116"/>
        <v>49</v>
      </c>
      <c r="K194" s="479">
        <f t="shared" si="58"/>
        <v>550</v>
      </c>
      <c r="L194" s="479">
        <f t="shared" ref="L194" si="117">L472</f>
        <v>550000</v>
      </c>
      <c r="M194" s="795">
        <f t="shared" si="31"/>
        <v>11.224489795918368</v>
      </c>
      <c r="N194" s="479">
        <f t="shared" ref="N194:P194" si="118">N472</f>
        <v>605</v>
      </c>
      <c r="O194" s="479">
        <f t="shared" si="118"/>
        <v>635</v>
      </c>
      <c r="P194" s="479">
        <f t="shared" si="118"/>
        <v>667</v>
      </c>
    </row>
    <row r="195" spans="1:16" hidden="1" x14ac:dyDescent="0.2">
      <c r="A195" s="481"/>
      <c r="B195" s="482"/>
      <c r="C195" s="482"/>
      <c r="D195" s="497"/>
      <c r="E195" s="537"/>
      <c r="F195" s="416" t="s">
        <v>111</v>
      </c>
      <c r="G195" s="478"/>
      <c r="H195" s="479">
        <f t="shared" si="58"/>
        <v>0</v>
      </c>
      <c r="I195" s="418">
        <f t="shared" ref="I195:J195" si="119">I473</f>
        <v>4</v>
      </c>
      <c r="J195" s="479">
        <f t="shared" si="119"/>
        <v>49</v>
      </c>
      <c r="K195" s="479">
        <f t="shared" si="58"/>
        <v>550</v>
      </c>
      <c r="L195" s="479">
        <f t="shared" ref="L195" si="120">L473</f>
        <v>550000</v>
      </c>
      <c r="M195" s="795">
        <f t="shared" si="31"/>
        <v>11.224489795918368</v>
      </c>
      <c r="N195" s="479">
        <f t="shared" ref="N195:P195" si="121">N473</f>
        <v>605</v>
      </c>
      <c r="O195" s="479">
        <f t="shared" si="121"/>
        <v>635</v>
      </c>
      <c r="P195" s="479">
        <f t="shared" si="121"/>
        <v>667</v>
      </c>
    </row>
    <row r="196" spans="1:16" hidden="1" x14ac:dyDescent="0.2">
      <c r="A196" s="501"/>
      <c r="B196" s="451"/>
      <c r="C196" s="464"/>
      <c r="D196" s="498"/>
      <c r="E196" s="538" t="s">
        <v>686</v>
      </c>
      <c r="F196" s="416" t="s">
        <v>110</v>
      </c>
      <c r="G196" s="478" t="s">
        <v>687</v>
      </c>
      <c r="H196" s="479">
        <f t="shared" si="58"/>
        <v>0</v>
      </c>
      <c r="I196" s="418">
        <f t="shared" ref="I196:J196" si="122">I474</f>
        <v>0</v>
      </c>
      <c r="J196" s="479">
        <f t="shared" si="122"/>
        <v>0</v>
      </c>
      <c r="K196" s="479">
        <f t="shared" si="58"/>
        <v>925</v>
      </c>
      <c r="L196" s="479">
        <f t="shared" ref="L196" si="123">L474</f>
        <v>0</v>
      </c>
      <c r="M196" s="795" t="e">
        <f t="shared" si="31"/>
        <v>#DIV/0!</v>
      </c>
      <c r="N196" s="479">
        <f t="shared" ref="N196:P196" si="124">N474</f>
        <v>1018</v>
      </c>
      <c r="O196" s="479">
        <f t="shared" si="124"/>
        <v>1069</v>
      </c>
      <c r="P196" s="479">
        <f t="shared" si="124"/>
        <v>1122</v>
      </c>
    </row>
    <row r="197" spans="1:16" hidden="1" x14ac:dyDescent="0.2">
      <c r="A197" s="501"/>
      <c r="B197" s="451"/>
      <c r="C197" s="464"/>
      <c r="D197" s="498"/>
      <c r="E197" s="538"/>
      <c r="F197" s="416" t="s">
        <v>111</v>
      </c>
      <c r="G197" s="478"/>
      <c r="H197" s="479">
        <f t="shared" si="58"/>
        <v>0</v>
      </c>
      <c r="I197" s="418">
        <f t="shared" ref="I197:J197" si="125">I475</f>
        <v>0</v>
      </c>
      <c r="J197" s="479">
        <f t="shared" si="125"/>
        <v>0</v>
      </c>
      <c r="K197" s="479">
        <f t="shared" si="58"/>
        <v>925</v>
      </c>
      <c r="L197" s="479">
        <f t="shared" ref="L197" si="126">L475</f>
        <v>0</v>
      </c>
      <c r="M197" s="795" t="e">
        <f t="shared" si="31"/>
        <v>#DIV/0!</v>
      </c>
      <c r="N197" s="479">
        <f t="shared" ref="N197:P197" si="127">N475</f>
        <v>1018</v>
      </c>
      <c r="O197" s="479">
        <f t="shared" si="127"/>
        <v>1069</v>
      </c>
      <c r="P197" s="479">
        <f t="shared" si="127"/>
        <v>1122</v>
      </c>
    </row>
    <row r="198" spans="1:16" hidden="1" x14ac:dyDescent="0.2">
      <c r="A198" s="501"/>
      <c r="B198" s="451"/>
      <c r="C198" s="451"/>
      <c r="D198" s="451"/>
      <c r="E198" s="538" t="s">
        <v>688</v>
      </c>
      <c r="F198" s="416" t="s">
        <v>110</v>
      </c>
      <c r="G198" s="478" t="s">
        <v>689</v>
      </c>
      <c r="H198" s="479">
        <f t="shared" si="58"/>
        <v>0</v>
      </c>
      <c r="I198" s="418">
        <f t="shared" ref="I198:J198" si="128">I476</f>
        <v>0</v>
      </c>
      <c r="J198" s="479">
        <f t="shared" si="128"/>
        <v>0</v>
      </c>
      <c r="K198" s="479">
        <f t="shared" si="58"/>
        <v>3988</v>
      </c>
      <c r="L198" s="479">
        <f t="shared" ref="L198" si="129">L476</f>
        <v>0</v>
      </c>
      <c r="M198" s="795" t="e">
        <f t="shared" si="31"/>
        <v>#DIV/0!</v>
      </c>
      <c r="N198" s="479">
        <f t="shared" ref="N198:P198" si="130">N476</f>
        <v>4387</v>
      </c>
      <c r="O198" s="479">
        <f t="shared" si="130"/>
        <v>4606</v>
      </c>
      <c r="P198" s="479">
        <f t="shared" si="130"/>
        <v>4836</v>
      </c>
    </row>
    <row r="199" spans="1:16" hidden="1" x14ac:dyDescent="0.2">
      <c r="A199" s="501"/>
      <c r="B199" s="451"/>
      <c r="C199" s="451"/>
      <c r="D199" s="451"/>
      <c r="E199" s="538"/>
      <c r="F199" s="416" t="s">
        <v>111</v>
      </c>
      <c r="G199" s="478"/>
      <c r="H199" s="479">
        <f t="shared" si="58"/>
        <v>0</v>
      </c>
      <c r="I199" s="418">
        <f t="shared" ref="I199:J199" si="131">I477</f>
        <v>0</v>
      </c>
      <c r="J199" s="479">
        <f t="shared" si="131"/>
        <v>0</v>
      </c>
      <c r="K199" s="479">
        <f t="shared" si="58"/>
        <v>3988</v>
      </c>
      <c r="L199" s="479">
        <f t="shared" ref="L199" si="132">L477</f>
        <v>0</v>
      </c>
      <c r="M199" s="795" t="e">
        <f t="shared" si="31"/>
        <v>#DIV/0!</v>
      </c>
      <c r="N199" s="479">
        <f t="shared" ref="N199:P199" si="133">N477</f>
        <v>4387</v>
      </c>
      <c r="O199" s="479">
        <f t="shared" si="133"/>
        <v>4606</v>
      </c>
      <c r="P199" s="479">
        <f t="shared" si="133"/>
        <v>4836</v>
      </c>
    </row>
    <row r="200" spans="1:16" hidden="1" x14ac:dyDescent="0.2">
      <c r="A200" s="501"/>
      <c r="B200" s="451"/>
      <c r="C200" s="451"/>
      <c r="D200" s="451"/>
      <c r="E200" s="538" t="s">
        <v>690</v>
      </c>
      <c r="F200" s="416" t="s">
        <v>110</v>
      </c>
      <c r="G200" s="478" t="s">
        <v>691</v>
      </c>
      <c r="H200" s="479">
        <f t="shared" si="58"/>
        <v>0</v>
      </c>
      <c r="I200" s="418">
        <f t="shared" ref="I200:J200" si="134">I478</f>
        <v>0</v>
      </c>
      <c r="J200" s="479">
        <f t="shared" si="134"/>
        <v>0</v>
      </c>
      <c r="K200" s="479">
        <f t="shared" si="58"/>
        <v>358</v>
      </c>
      <c r="L200" s="479">
        <f t="shared" ref="L200" si="135">L478</f>
        <v>0</v>
      </c>
      <c r="M200" s="795" t="e">
        <f t="shared" si="31"/>
        <v>#DIV/0!</v>
      </c>
      <c r="N200" s="479">
        <f t="shared" ref="N200:P200" si="136">N478</f>
        <v>394</v>
      </c>
      <c r="O200" s="479">
        <f t="shared" si="136"/>
        <v>414</v>
      </c>
      <c r="P200" s="479">
        <f t="shared" si="136"/>
        <v>435</v>
      </c>
    </row>
    <row r="201" spans="1:16" hidden="1" x14ac:dyDescent="0.2">
      <c r="A201" s="501"/>
      <c r="B201" s="451"/>
      <c r="C201" s="451"/>
      <c r="D201" s="451"/>
      <c r="E201" s="538"/>
      <c r="F201" s="416" t="s">
        <v>111</v>
      </c>
      <c r="G201" s="478"/>
      <c r="H201" s="479">
        <f t="shared" si="58"/>
        <v>0</v>
      </c>
      <c r="I201" s="418">
        <f t="shared" ref="I201:J201" si="137">I479</f>
        <v>0</v>
      </c>
      <c r="J201" s="479">
        <f t="shared" si="137"/>
        <v>0</v>
      </c>
      <c r="K201" s="479">
        <f t="shared" si="58"/>
        <v>358</v>
      </c>
      <c r="L201" s="479">
        <f t="shared" ref="L201" si="138">L479</f>
        <v>0</v>
      </c>
      <c r="M201" s="795" t="e">
        <f t="shared" si="31"/>
        <v>#DIV/0!</v>
      </c>
      <c r="N201" s="479">
        <f t="shared" ref="N201:P201" si="139">N479</f>
        <v>394</v>
      </c>
      <c r="O201" s="479">
        <f t="shared" si="139"/>
        <v>414</v>
      </c>
      <c r="P201" s="479">
        <f t="shared" si="139"/>
        <v>435</v>
      </c>
    </row>
    <row r="202" spans="1:16" hidden="1" x14ac:dyDescent="0.2">
      <c r="A202" s="475"/>
      <c r="B202" s="476"/>
      <c r="C202" s="476"/>
      <c r="D202" s="476"/>
      <c r="E202" s="536" t="s">
        <v>692</v>
      </c>
      <c r="F202" s="416" t="s">
        <v>110</v>
      </c>
      <c r="G202" s="478" t="s">
        <v>214</v>
      </c>
      <c r="H202" s="479">
        <f t="shared" si="58"/>
        <v>0</v>
      </c>
      <c r="I202" s="418">
        <f t="shared" ref="I202:J202" si="140">I480</f>
        <v>563</v>
      </c>
      <c r="J202" s="479">
        <f t="shared" si="140"/>
        <v>1259</v>
      </c>
      <c r="K202" s="479">
        <f t="shared" si="58"/>
        <v>925</v>
      </c>
      <c r="L202" s="479">
        <f t="shared" ref="L202" si="141">L480</f>
        <v>925000</v>
      </c>
      <c r="M202" s="795">
        <f t="shared" si="31"/>
        <v>0.73471008737092935</v>
      </c>
      <c r="N202" s="479">
        <f t="shared" ref="N202:P203" si="142">N480</f>
        <v>1018</v>
      </c>
      <c r="O202" s="479">
        <f t="shared" si="142"/>
        <v>1069</v>
      </c>
      <c r="P202" s="479">
        <f t="shared" si="142"/>
        <v>1122</v>
      </c>
    </row>
    <row r="203" spans="1:16" hidden="1" x14ac:dyDescent="0.2">
      <c r="A203" s="481"/>
      <c r="B203" s="482"/>
      <c r="C203" s="482"/>
      <c r="D203" s="482"/>
      <c r="E203" s="537"/>
      <c r="F203" s="416" t="s">
        <v>111</v>
      </c>
      <c r="G203" s="478"/>
      <c r="H203" s="479">
        <f>H481</f>
        <v>0</v>
      </c>
      <c r="I203" s="418">
        <f t="shared" ref="I203:J203" si="143">I481</f>
        <v>563</v>
      </c>
      <c r="J203" s="479">
        <f t="shared" si="143"/>
        <v>1259</v>
      </c>
      <c r="K203" s="479">
        <f t="shared" ref="K203" si="144">K481</f>
        <v>925</v>
      </c>
      <c r="L203" s="479">
        <f t="shared" ref="L203" si="145">L481</f>
        <v>925000</v>
      </c>
      <c r="M203" s="795">
        <f t="shared" si="31"/>
        <v>0.73471008737092935</v>
      </c>
      <c r="N203" s="479">
        <f t="shared" si="142"/>
        <v>1018</v>
      </c>
      <c r="O203" s="479">
        <f t="shared" si="142"/>
        <v>1069</v>
      </c>
      <c r="P203" s="479">
        <f t="shared" si="142"/>
        <v>1122</v>
      </c>
    </row>
    <row r="204" spans="1:16" hidden="1" x14ac:dyDescent="0.2">
      <c r="A204" s="475"/>
      <c r="B204" s="476"/>
      <c r="C204" s="476"/>
      <c r="D204" s="476"/>
      <c r="E204" s="536" t="s">
        <v>693</v>
      </c>
      <c r="F204" s="416" t="s">
        <v>110</v>
      </c>
      <c r="G204" s="478" t="s">
        <v>137</v>
      </c>
      <c r="H204" s="479">
        <f t="shared" si="58"/>
        <v>0</v>
      </c>
      <c r="I204" s="418">
        <f t="shared" ref="I204:J204" si="146">I482</f>
        <v>2791</v>
      </c>
      <c r="J204" s="479">
        <f t="shared" si="146"/>
        <v>2520</v>
      </c>
      <c r="K204" s="479">
        <f t="shared" si="58"/>
        <v>3988</v>
      </c>
      <c r="L204" s="479">
        <f t="shared" ref="L204" si="147">L482</f>
        <v>3988000</v>
      </c>
      <c r="M204" s="795">
        <f t="shared" si="31"/>
        <v>1.5825396825396825</v>
      </c>
      <c r="N204" s="479">
        <f t="shared" ref="N204:P204" si="148">N482</f>
        <v>4387</v>
      </c>
      <c r="O204" s="479">
        <f t="shared" si="148"/>
        <v>4606</v>
      </c>
      <c r="P204" s="479">
        <f t="shared" si="148"/>
        <v>4836</v>
      </c>
    </row>
    <row r="205" spans="1:16" hidden="1" x14ac:dyDescent="0.2">
      <c r="A205" s="481"/>
      <c r="B205" s="482"/>
      <c r="C205" s="482"/>
      <c r="D205" s="482"/>
      <c r="E205" s="537"/>
      <c r="F205" s="416" t="s">
        <v>111</v>
      </c>
      <c r="G205" s="478"/>
      <c r="H205" s="479">
        <f t="shared" si="58"/>
        <v>0</v>
      </c>
      <c r="I205" s="418">
        <f t="shared" ref="I205:J205" si="149">I483</f>
        <v>2791</v>
      </c>
      <c r="J205" s="479">
        <f t="shared" si="149"/>
        <v>2520</v>
      </c>
      <c r="K205" s="479">
        <f t="shared" si="58"/>
        <v>3988</v>
      </c>
      <c r="L205" s="479">
        <f t="shared" ref="L205" si="150">L483</f>
        <v>3988000</v>
      </c>
      <c r="M205" s="795">
        <f t="shared" si="31"/>
        <v>1.5825396825396825</v>
      </c>
      <c r="N205" s="479">
        <f t="shared" ref="N205:P205" si="151">N483</f>
        <v>4387</v>
      </c>
      <c r="O205" s="479">
        <f t="shared" si="151"/>
        <v>4606</v>
      </c>
      <c r="P205" s="479">
        <f t="shared" si="151"/>
        <v>4836</v>
      </c>
    </row>
    <row r="206" spans="1:16" hidden="1" x14ac:dyDescent="0.2">
      <c r="A206" s="475"/>
      <c r="B206" s="476"/>
      <c r="C206" s="476"/>
      <c r="D206" s="476"/>
      <c r="E206" s="492" t="s">
        <v>694</v>
      </c>
      <c r="F206" s="416" t="s">
        <v>110</v>
      </c>
      <c r="G206" s="493" t="s">
        <v>695</v>
      </c>
      <c r="H206" s="479">
        <f>H218</f>
        <v>0</v>
      </c>
      <c r="I206" s="418">
        <f t="shared" ref="I206:J206" si="152">I218</f>
        <v>0</v>
      </c>
      <c r="J206" s="479">
        <f t="shared" si="152"/>
        <v>325</v>
      </c>
      <c r="K206" s="479">
        <f t="shared" ref="K206" si="153">K218</f>
        <v>358</v>
      </c>
      <c r="L206" s="479">
        <f t="shared" ref="L206" si="154">L218</f>
        <v>358000</v>
      </c>
      <c r="M206" s="795">
        <f t="shared" si="31"/>
        <v>1.1015384615384616</v>
      </c>
      <c r="N206" s="479">
        <f t="shared" ref="N206:P207" si="155">N218</f>
        <v>394</v>
      </c>
      <c r="O206" s="479">
        <f t="shared" si="155"/>
        <v>414</v>
      </c>
      <c r="P206" s="479">
        <f t="shared" si="155"/>
        <v>435</v>
      </c>
    </row>
    <row r="207" spans="1:16" hidden="1" x14ac:dyDescent="0.2">
      <c r="A207" s="481"/>
      <c r="B207" s="482"/>
      <c r="C207" s="482"/>
      <c r="D207" s="482"/>
      <c r="E207" s="494"/>
      <c r="F207" s="416" t="s">
        <v>111</v>
      </c>
      <c r="G207" s="493"/>
      <c r="H207" s="479">
        <f>H219</f>
        <v>0</v>
      </c>
      <c r="I207" s="418">
        <f t="shared" ref="I207:J207" si="156">I219</f>
        <v>0</v>
      </c>
      <c r="J207" s="479">
        <f t="shared" si="156"/>
        <v>325</v>
      </c>
      <c r="K207" s="479">
        <f t="shared" ref="K207" si="157">K219</f>
        <v>358</v>
      </c>
      <c r="L207" s="479">
        <f t="shared" ref="L207" si="158">L219</f>
        <v>358000</v>
      </c>
      <c r="M207" s="795">
        <f t="shared" si="31"/>
        <v>1.1015384615384616</v>
      </c>
      <c r="N207" s="479">
        <f t="shared" si="155"/>
        <v>394</v>
      </c>
      <c r="O207" s="479">
        <f t="shared" si="155"/>
        <v>414</v>
      </c>
      <c r="P207" s="479">
        <f t="shared" si="155"/>
        <v>435</v>
      </c>
    </row>
    <row r="208" spans="1:16" hidden="1" x14ac:dyDescent="0.2">
      <c r="A208" s="501"/>
      <c r="B208" s="451"/>
      <c r="C208" s="451"/>
      <c r="D208" s="451"/>
      <c r="E208" s="538" t="s">
        <v>696</v>
      </c>
      <c r="F208" s="416" t="s">
        <v>110</v>
      </c>
      <c r="G208" s="478" t="s">
        <v>138</v>
      </c>
      <c r="H208" s="479"/>
      <c r="I208" s="418"/>
      <c r="J208" s="479"/>
      <c r="K208" s="479"/>
      <c r="L208" s="479"/>
      <c r="M208" s="795" t="e">
        <f t="shared" si="31"/>
        <v>#DIV/0!</v>
      </c>
      <c r="N208" s="479"/>
      <c r="O208" s="479"/>
      <c r="P208" s="479"/>
    </row>
    <row r="209" spans="1:16" hidden="1" x14ac:dyDescent="0.2">
      <c r="A209" s="501"/>
      <c r="B209" s="451"/>
      <c r="C209" s="451"/>
      <c r="D209" s="451"/>
      <c r="E209" s="538"/>
      <c r="F209" s="416" t="s">
        <v>111</v>
      </c>
      <c r="G209" s="478"/>
      <c r="H209" s="479"/>
      <c r="I209" s="418"/>
      <c r="J209" s="479"/>
      <c r="K209" s="479"/>
      <c r="L209" s="479"/>
      <c r="M209" s="795" t="e">
        <f t="shared" si="31"/>
        <v>#DIV/0!</v>
      </c>
      <c r="N209" s="479"/>
      <c r="O209" s="479"/>
      <c r="P209" s="479"/>
    </row>
    <row r="210" spans="1:16" hidden="1" x14ac:dyDescent="0.2">
      <c r="A210" s="501"/>
      <c r="B210" s="451"/>
      <c r="C210" s="451"/>
      <c r="D210" s="451"/>
      <c r="E210" s="538" t="s">
        <v>697</v>
      </c>
      <c r="F210" s="416" t="s">
        <v>110</v>
      </c>
      <c r="G210" s="478" t="s">
        <v>698</v>
      </c>
      <c r="H210" s="479"/>
      <c r="I210" s="418"/>
      <c r="J210" s="479"/>
      <c r="K210" s="479"/>
      <c r="L210" s="479"/>
      <c r="M210" s="795" t="e">
        <f t="shared" si="31"/>
        <v>#DIV/0!</v>
      </c>
      <c r="N210" s="479"/>
      <c r="O210" s="479"/>
      <c r="P210" s="479"/>
    </row>
    <row r="211" spans="1:16" hidden="1" x14ac:dyDescent="0.2">
      <c r="A211" s="501"/>
      <c r="B211" s="451"/>
      <c r="C211" s="451"/>
      <c r="D211" s="451"/>
      <c r="E211" s="538"/>
      <c r="F211" s="416" t="s">
        <v>111</v>
      </c>
      <c r="G211" s="478"/>
      <c r="H211" s="479"/>
      <c r="I211" s="418"/>
      <c r="J211" s="479"/>
      <c r="K211" s="479"/>
      <c r="L211" s="479"/>
      <c r="M211" s="795" t="e">
        <f t="shared" si="31"/>
        <v>#DIV/0!</v>
      </c>
      <c r="N211" s="479"/>
      <c r="O211" s="479"/>
      <c r="P211" s="479"/>
    </row>
    <row r="212" spans="1:16" hidden="1" x14ac:dyDescent="0.2">
      <c r="A212" s="501"/>
      <c r="B212" s="451"/>
      <c r="C212" s="451"/>
      <c r="D212" s="451"/>
      <c r="E212" s="538" t="s">
        <v>699</v>
      </c>
      <c r="F212" s="416" t="s">
        <v>110</v>
      </c>
      <c r="G212" s="478" t="s">
        <v>700</v>
      </c>
      <c r="H212" s="479"/>
      <c r="I212" s="418"/>
      <c r="J212" s="479"/>
      <c r="K212" s="479"/>
      <c r="L212" s="479"/>
      <c r="M212" s="795" t="e">
        <f t="shared" si="31"/>
        <v>#DIV/0!</v>
      </c>
      <c r="N212" s="479"/>
      <c r="O212" s="479"/>
      <c r="P212" s="479"/>
    </row>
    <row r="213" spans="1:16" hidden="1" x14ac:dyDescent="0.2">
      <c r="A213" s="501"/>
      <c r="B213" s="451"/>
      <c r="C213" s="451"/>
      <c r="D213" s="451"/>
      <c r="E213" s="538"/>
      <c r="F213" s="416" t="s">
        <v>111</v>
      </c>
      <c r="G213" s="478"/>
      <c r="H213" s="479"/>
      <c r="I213" s="418"/>
      <c r="J213" s="479"/>
      <c r="K213" s="479"/>
      <c r="L213" s="479"/>
      <c r="M213" s="795" t="e">
        <f t="shared" si="31"/>
        <v>#DIV/0!</v>
      </c>
      <c r="N213" s="479"/>
      <c r="O213" s="479"/>
      <c r="P213" s="479"/>
    </row>
    <row r="214" spans="1:16" hidden="1" x14ac:dyDescent="0.2">
      <c r="A214" s="501"/>
      <c r="B214" s="451"/>
      <c r="C214" s="451"/>
      <c r="D214" s="451"/>
      <c r="E214" s="538" t="s">
        <v>701</v>
      </c>
      <c r="F214" s="416" t="s">
        <v>110</v>
      </c>
      <c r="G214" s="478" t="s">
        <v>139</v>
      </c>
      <c r="H214" s="479"/>
      <c r="I214" s="418"/>
      <c r="J214" s="479"/>
      <c r="K214" s="479"/>
      <c r="L214" s="479"/>
      <c r="M214" s="795" t="e">
        <f t="shared" si="31"/>
        <v>#DIV/0!</v>
      </c>
      <c r="N214" s="479"/>
      <c r="O214" s="479"/>
      <c r="P214" s="479"/>
    </row>
    <row r="215" spans="1:16" hidden="1" x14ac:dyDescent="0.2">
      <c r="A215" s="501"/>
      <c r="B215" s="451"/>
      <c r="C215" s="451"/>
      <c r="D215" s="451"/>
      <c r="E215" s="538"/>
      <c r="F215" s="416" t="s">
        <v>111</v>
      </c>
      <c r="G215" s="478"/>
      <c r="H215" s="479"/>
      <c r="I215" s="418"/>
      <c r="J215" s="479"/>
      <c r="K215" s="479"/>
      <c r="L215" s="479"/>
      <c r="M215" s="795" t="e">
        <f t="shared" si="31"/>
        <v>#DIV/0!</v>
      </c>
      <c r="N215" s="479"/>
      <c r="O215" s="479"/>
      <c r="P215" s="479"/>
    </row>
    <row r="216" spans="1:16" hidden="1" x14ac:dyDescent="0.2">
      <c r="A216" s="501"/>
      <c r="B216" s="451"/>
      <c r="C216" s="451"/>
      <c r="D216" s="451"/>
      <c r="E216" s="538" t="s">
        <v>702</v>
      </c>
      <c r="F216" s="416" t="s">
        <v>110</v>
      </c>
      <c r="G216" s="478" t="s">
        <v>703</v>
      </c>
      <c r="H216" s="479"/>
      <c r="I216" s="418"/>
      <c r="J216" s="479"/>
      <c r="K216" s="479"/>
      <c r="L216" s="479"/>
      <c r="M216" s="795" t="e">
        <f t="shared" si="31"/>
        <v>#DIV/0!</v>
      </c>
      <c r="N216" s="479"/>
      <c r="O216" s="479"/>
      <c r="P216" s="479"/>
    </row>
    <row r="217" spans="1:16" hidden="1" x14ac:dyDescent="0.2">
      <c r="A217" s="501"/>
      <c r="B217" s="451"/>
      <c r="C217" s="451"/>
      <c r="D217" s="451"/>
      <c r="E217" s="538"/>
      <c r="F217" s="416" t="s">
        <v>111</v>
      </c>
      <c r="G217" s="478"/>
      <c r="H217" s="479"/>
      <c r="I217" s="418"/>
      <c r="J217" s="479"/>
      <c r="K217" s="479"/>
      <c r="L217" s="479"/>
      <c r="M217" s="795" t="e">
        <f t="shared" si="31"/>
        <v>#DIV/0!</v>
      </c>
      <c r="N217" s="479"/>
      <c r="O217" s="479"/>
      <c r="P217" s="479"/>
    </row>
    <row r="218" spans="1:16" hidden="1" x14ac:dyDescent="0.2">
      <c r="A218" s="475"/>
      <c r="B218" s="476"/>
      <c r="C218" s="476"/>
      <c r="D218" s="476"/>
      <c r="E218" s="536" t="s">
        <v>704</v>
      </c>
      <c r="F218" s="416" t="s">
        <v>110</v>
      </c>
      <c r="G218" s="478" t="s">
        <v>141</v>
      </c>
      <c r="H218" s="479">
        <f>H496</f>
        <v>0</v>
      </c>
      <c r="I218" s="418">
        <f t="shared" ref="I218:J218" si="159">I496</f>
        <v>0</v>
      </c>
      <c r="J218" s="479">
        <f t="shared" si="159"/>
        <v>325</v>
      </c>
      <c r="K218" s="479">
        <f t="shared" ref="K218" si="160">K496</f>
        <v>358</v>
      </c>
      <c r="L218" s="479">
        <f t="shared" ref="L218" si="161">L496</f>
        <v>358000</v>
      </c>
      <c r="M218" s="795">
        <f t="shared" si="31"/>
        <v>1.1015384615384616</v>
      </c>
      <c r="N218" s="479">
        <f t="shared" ref="N218:P218" si="162">N496</f>
        <v>394</v>
      </c>
      <c r="O218" s="479">
        <f t="shared" si="162"/>
        <v>414</v>
      </c>
      <c r="P218" s="479">
        <f t="shared" si="162"/>
        <v>435</v>
      </c>
    </row>
    <row r="219" spans="1:16" hidden="1" x14ac:dyDescent="0.2">
      <c r="A219" s="501"/>
      <c r="B219" s="451"/>
      <c r="C219" s="451"/>
      <c r="D219" s="451"/>
      <c r="E219" s="538"/>
      <c r="F219" s="416" t="s">
        <v>111</v>
      </c>
      <c r="G219" s="478"/>
      <c r="H219" s="479">
        <f t="shared" ref="H219:K221" si="163">H497</f>
        <v>0</v>
      </c>
      <c r="I219" s="418">
        <f t="shared" ref="I219:J219" si="164">I497</f>
        <v>0</v>
      </c>
      <c r="J219" s="479">
        <f t="shared" si="164"/>
        <v>325</v>
      </c>
      <c r="K219" s="479">
        <f t="shared" si="163"/>
        <v>358</v>
      </c>
      <c r="L219" s="479">
        <f t="shared" ref="L219" si="165">L497</f>
        <v>358000</v>
      </c>
      <c r="M219" s="795">
        <f t="shared" si="31"/>
        <v>1.1015384615384616</v>
      </c>
      <c r="N219" s="479">
        <f t="shared" ref="N219:P219" si="166">N497</f>
        <v>394</v>
      </c>
      <c r="O219" s="479">
        <f t="shared" si="166"/>
        <v>414</v>
      </c>
      <c r="P219" s="479">
        <f t="shared" si="166"/>
        <v>435</v>
      </c>
    </row>
    <row r="220" spans="1:16" hidden="1" x14ac:dyDescent="0.2">
      <c r="A220" s="501"/>
      <c r="B220" s="451"/>
      <c r="C220" s="451"/>
      <c r="D220" s="451"/>
      <c r="E220" s="538" t="s">
        <v>705</v>
      </c>
      <c r="F220" s="416" t="s">
        <v>110</v>
      </c>
      <c r="G220" s="478" t="s">
        <v>706</v>
      </c>
      <c r="H220" s="479">
        <f t="shared" si="163"/>
        <v>0</v>
      </c>
      <c r="I220" s="418">
        <f t="shared" ref="I220:J220" si="167">I498</f>
        <v>0</v>
      </c>
      <c r="J220" s="479">
        <f t="shared" si="167"/>
        <v>0</v>
      </c>
      <c r="K220" s="479">
        <f t="shared" si="163"/>
        <v>0</v>
      </c>
      <c r="L220" s="479">
        <f t="shared" ref="L220" si="168">L498</f>
        <v>0</v>
      </c>
      <c r="M220" s="795" t="e">
        <f t="shared" si="31"/>
        <v>#DIV/0!</v>
      </c>
      <c r="N220" s="479">
        <f t="shared" ref="N220:P220" si="169">N498</f>
        <v>0</v>
      </c>
      <c r="O220" s="479">
        <f t="shared" si="169"/>
        <v>0</v>
      </c>
      <c r="P220" s="479">
        <f t="shared" si="169"/>
        <v>0</v>
      </c>
    </row>
    <row r="221" spans="1:16" hidden="1" x14ac:dyDescent="0.2">
      <c r="A221" s="481"/>
      <c r="B221" s="482"/>
      <c r="C221" s="482"/>
      <c r="D221" s="482"/>
      <c r="E221" s="537"/>
      <c r="F221" s="416" t="s">
        <v>111</v>
      </c>
      <c r="G221" s="478"/>
      <c r="H221" s="479">
        <f t="shared" si="163"/>
        <v>0</v>
      </c>
      <c r="I221" s="418">
        <f t="shared" ref="I221:J221" si="170">I499</f>
        <v>0</v>
      </c>
      <c r="J221" s="479">
        <f t="shared" si="170"/>
        <v>0</v>
      </c>
      <c r="K221" s="479">
        <f t="shared" si="163"/>
        <v>0</v>
      </c>
      <c r="L221" s="479">
        <f t="shared" ref="L221" si="171">L499</f>
        <v>0</v>
      </c>
      <c r="M221" s="795" t="e">
        <f t="shared" si="31"/>
        <v>#DIV/0!</v>
      </c>
      <c r="N221" s="479">
        <f t="shared" ref="N221:P221" si="172">N499</f>
        <v>0</v>
      </c>
      <c r="O221" s="479">
        <f t="shared" si="172"/>
        <v>0</v>
      </c>
      <c r="P221" s="479">
        <f t="shared" si="172"/>
        <v>0</v>
      </c>
    </row>
    <row r="222" spans="1:16" hidden="1" x14ac:dyDescent="0.2">
      <c r="A222" s="475"/>
      <c r="B222" s="476"/>
      <c r="C222" s="476"/>
      <c r="D222" s="476"/>
      <c r="E222" s="499" t="s">
        <v>707</v>
      </c>
      <c r="F222" s="416" t="s">
        <v>110</v>
      </c>
      <c r="G222" s="493" t="s">
        <v>142</v>
      </c>
      <c r="H222" s="479">
        <f>H236</f>
        <v>0</v>
      </c>
      <c r="I222" s="418">
        <f t="shared" ref="I222:J222" si="173">I236</f>
        <v>490</v>
      </c>
      <c r="J222" s="479">
        <f t="shared" si="173"/>
        <v>655</v>
      </c>
      <c r="K222" s="479">
        <f t="shared" ref="K222" si="174">K236</f>
        <v>742</v>
      </c>
      <c r="L222" s="479">
        <f t="shared" ref="L222" si="175">L236</f>
        <v>742000</v>
      </c>
      <c r="M222" s="795">
        <f t="shared" si="31"/>
        <v>1.1328244274809161</v>
      </c>
      <c r="N222" s="479">
        <f t="shared" ref="N222:P223" si="176">N236</f>
        <v>816</v>
      </c>
      <c r="O222" s="479">
        <f t="shared" si="176"/>
        <v>857</v>
      </c>
      <c r="P222" s="479">
        <f t="shared" si="176"/>
        <v>900</v>
      </c>
    </row>
    <row r="223" spans="1:16" hidden="1" x14ac:dyDescent="0.2">
      <c r="A223" s="481"/>
      <c r="B223" s="482"/>
      <c r="C223" s="482"/>
      <c r="D223" s="482"/>
      <c r="E223" s="500"/>
      <c r="F223" s="416" t="s">
        <v>111</v>
      </c>
      <c r="G223" s="493"/>
      <c r="H223" s="479">
        <f>H237</f>
        <v>0</v>
      </c>
      <c r="I223" s="418">
        <f t="shared" ref="I223:J223" si="177">I237</f>
        <v>490</v>
      </c>
      <c r="J223" s="479">
        <f t="shared" si="177"/>
        <v>655</v>
      </c>
      <c r="K223" s="479">
        <f t="shared" ref="K223" si="178">K237</f>
        <v>742</v>
      </c>
      <c r="L223" s="479">
        <f t="shared" ref="L223" si="179">L237</f>
        <v>742000</v>
      </c>
      <c r="M223" s="795">
        <f t="shared" si="31"/>
        <v>1.1328244274809161</v>
      </c>
      <c r="N223" s="479">
        <f t="shared" si="176"/>
        <v>816</v>
      </c>
      <c r="O223" s="479">
        <f t="shared" si="176"/>
        <v>857</v>
      </c>
      <c r="P223" s="479">
        <f t="shared" si="176"/>
        <v>900</v>
      </c>
    </row>
    <row r="224" spans="1:16" hidden="1" x14ac:dyDescent="0.2">
      <c r="A224" s="501"/>
      <c r="B224" s="451"/>
      <c r="C224" s="451"/>
      <c r="D224" s="451"/>
      <c r="E224" s="538" t="s">
        <v>708</v>
      </c>
      <c r="F224" s="416" t="s">
        <v>110</v>
      </c>
      <c r="G224" s="478" t="s">
        <v>709</v>
      </c>
      <c r="H224" s="479"/>
      <c r="I224" s="418"/>
      <c r="J224" s="479"/>
      <c r="K224" s="479"/>
      <c r="L224" s="479"/>
      <c r="M224" s="795" t="e">
        <f t="shared" si="31"/>
        <v>#DIV/0!</v>
      </c>
      <c r="N224" s="479"/>
      <c r="O224" s="479"/>
      <c r="P224" s="479"/>
    </row>
    <row r="225" spans="1:16" hidden="1" x14ac:dyDescent="0.2">
      <c r="A225" s="501"/>
      <c r="B225" s="451"/>
      <c r="C225" s="451"/>
      <c r="D225" s="451"/>
      <c r="E225" s="538"/>
      <c r="F225" s="416" t="s">
        <v>111</v>
      </c>
      <c r="G225" s="478"/>
      <c r="H225" s="479"/>
      <c r="I225" s="418"/>
      <c r="J225" s="479"/>
      <c r="K225" s="479"/>
      <c r="L225" s="479"/>
      <c r="M225" s="795" t="e">
        <f t="shared" si="31"/>
        <v>#DIV/0!</v>
      </c>
      <c r="N225" s="479"/>
      <c r="O225" s="479"/>
      <c r="P225" s="479"/>
    </row>
    <row r="226" spans="1:16" hidden="1" x14ac:dyDescent="0.2">
      <c r="A226" s="501"/>
      <c r="B226" s="451"/>
      <c r="C226" s="451"/>
      <c r="D226" s="451"/>
      <c r="E226" s="538" t="s">
        <v>710</v>
      </c>
      <c r="F226" s="416" t="s">
        <v>110</v>
      </c>
      <c r="G226" s="478" t="s">
        <v>711</v>
      </c>
      <c r="H226" s="479"/>
      <c r="I226" s="418"/>
      <c r="J226" s="479"/>
      <c r="K226" s="479"/>
      <c r="L226" s="479"/>
      <c r="M226" s="795" t="e">
        <f t="shared" si="31"/>
        <v>#DIV/0!</v>
      </c>
      <c r="N226" s="479"/>
      <c r="O226" s="479"/>
      <c r="P226" s="479"/>
    </row>
    <row r="227" spans="1:16" hidden="1" x14ac:dyDescent="0.2">
      <c r="A227" s="501"/>
      <c r="B227" s="451"/>
      <c r="C227" s="451"/>
      <c r="D227" s="451"/>
      <c r="E227" s="538"/>
      <c r="F227" s="416" t="s">
        <v>111</v>
      </c>
      <c r="G227" s="478"/>
      <c r="H227" s="479"/>
      <c r="I227" s="418"/>
      <c r="J227" s="479"/>
      <c r="K227" s="479"/>
      <c r="L227" s="479"/>
      <c r="M227" s="795" t="e">
        <f t="shared" si="31"/>
        <v>#DIV/0!</v>
      </c>
      <c r="N227" s="479"/>
      <c r="O227" s="479"/>
      <c r="P227" s="479"/>
    </row>
    <row r="228" spans="1:16" hidden="1" x14ac:dyDescent="0.2">
      <c r="A228" s="501"/>
      <c r="B228" s="451"/>
      <c r="C228" s="451"/>
      <c r="D228" s="451"/>
      <c r="E228" s="538" t="s">
        <v>712</v>
      </c>
      <c r="F228" s="416" t="s">
        <v>110</v>
      </c>
      <c r="G228" s="478" t="s">
        <v>713</v>
      </c>
      <c r="H228" s="479"/>
      <c r="I228" s="418"/>
      <c r="J228" s="479"/>
      <c r="K228" s="479"/>
      <c r="L228" s="479"/>
      <c r="M228" s="795" t="e">
        <f t="shared" si="31"/>
        <v>#DIV/0!</v>
      </c>
      <c r="N228" s="479"/>
      <c r="O228" s="479"/>
      <c r="P228" s="479"/>
    </row>
    <row r="229" spans="1:16" hidden="1" x14ac:dyDescent="0.2">
      <c r="A229" s="501"/>
      <c r="B229" s="451"/>
      <c r="C229" s="451"/>
      <c r="D229" s="451"/>
      <c r="E229" s="538"/>
      <c r="F229" s="416" t="s">
        <v>111</v>
      </c>
      <c r="G229" s="478"/>
      <c r="H229" s="479"/>
      <c r="I229" s="418"/>
      <c r="J229" s="479"/>
      <c r="K229" s="479"/>
      <c r="L229" s="479"/>
      <c r="M229" s="795" t="e">
        <f t="shared" si="31"/>
        <v>#DIV/0!</v>
      </c>
      <c r="N229" s="479"/>
      <c r="O229" s="479"/>
      <c r="P229" s="479"/>
    </row>
    <row r="230" spans="1:16" ht="25.5" hidden="1" x14ac:dyDescent="0.2">
      <c r="A230" s="501"/>
      <c r="B230" s="451"/>
      <c r="C230" s="451"/>
      <c r="D230" s="451"/>
      <c r="E230" s="538" t="s">
        <v>714</v>
      </c>
      <c r="F230" s="416" t="s">
        <v>110</v>
      </c>
      <c r="G230" s="478" t="s">
        <v>715</v>
      </c>
      <c r="H230" s="479"/>
      <c r="I230" s="418"/>
      <c r="J230" s="479"/>
      <c r="K230" s="479"/>
      <c r="L230" s="479"/>
      <c r="M230" s="795" t="e">
        <f t="shared" si="31"/>
        <v>#DIV/0!</v>
      </c>
      <c r="N230" s="479"/>
      <c r="O230" s="479"/>
      <c r="P230" s="479"/>
    </row>
    <row r="231" spans="1:16" hidden="1" x14ac:dyDescent="0.2">
      <c r="A231" s="501"/>
      <c r="B231" s="451"/>
      <c r="C231" s="451"/>
      <c r="D231" s="451"/>
      <c r="E231" s="538"/>
      <c r="F231" s="416" t="s">
        <v>111</v>
      </c>
      <c r="G231" s="478"/>
      <c r="H231" s="479"/>
      <c r="I231" s="418"/>
      <c r="J231" s="479"/>
      <c r="K231" s="479"/>
      <c r="L231" s="479"/>
      <c r="M231" s="795" t="e">
        <f t="shared" ref="M231:M294" si="180">K231/J231</f>
        <v>#DIV/0!</v>
      </c>
      <c r="N231" s="479"/>
      <c r="O231" s="479"/>
      <c r="P231" s="479"/>
    </row>
    <row r="232" spans="1:16" ht="25.5" hidden="1" x14ac:dyDescent="0.2">
      <c r="A232" s="501"/>
      <c r="B232" s="451"/>
      <c r="C232" s="451"/>
      <c r="D232" s="451"/>
      <c r="E232" s="538" t="s">
        <v>716</v>
      </c>
      <c r="F232" s="416" t="s">
        <v>110</v>
      </c>
      <c r="G232" s="478" t="s">
        <v>717</v>
      </c>
      <c r="H232" s="479"/>
      <c r="I232" s="418"/>
      <c r="J232" s="479"/>
      <c r="K232" s="479"/>
      <c r="L232" s="479"/>
      <c r="M232" s="795" t="e">
        <f t="shared" si="180"/>
        <v>#DIV/0!</v>
      </c>
      <c r="N232" s="479"/>
      <c r="O232" s="479"/>
      <c r="P232" s="479"/>
    </row>
    <row r="233" spans="1:16" hidden="1" x14ac:dyDescent="0.2">
      <c r="A233" s="501"/>
      <c r="B233" s="451"/>
      <c r="C233" s="451"/>
      <c r="D233" s="451"/>
      <c r="E233" s="538"/>
      <c r="F233" s="416" t="s">
        <v>111</v>
      </c>
      <c r="G233" s="478"/>
      <c r="H233" s="479"/>
      <c r="I233" s="418"/>
      <c r="J233" s="479"/>
      <c r="K233" s="479"/>
      <c r="L233" s="479"/>
      <c r="M233" s="795" t="e">
        <f t="shared" si="180"/>
        <v>#DIV/0!</v>
      </c>
      <c r="N233" s="479"/>
      <c r="O233" s="479"/>
      <c r="P233" s="479"/>
    </row>
    <row r="234" spans="1:16" hidden="1" x14ac:dyDescent="0.2">
      <c r="A234" s="501"/>
      <c r="B234" s="451"/>
      <c r="C234" s="451"/>
      <c r="D234" s="451"/>
      <c r="E234" s="538" t="s">
        <v>718</v>
      </c>
      <c r="F234" s="416" t="s">
        <v>110</v>
      </c>
      <c r="G234" s="478" t="s">
        <v>719</v>
      </c>
      <c r="H234" s="479"/>
      <c r="I234" s="418"/>
      <c r="J234" s="479"/>
      <c r="K234" s="479"/>
      <c r="L234" s="479"/>
      <c r="M234" s="795" t="e">
        <f t="shared" si="180"/>
        <v>#DIV/0!</v>
      </c>
      <c r="N234" s="479"/>
      <c r="O234" s="479"/>
      <c r="P234" s="479"/>
    </row>
    <row r="235" spans="1:16" hidden="1" x14ac:dyDescent="0.2">
      <c r="A235" s="501"/>
      <c r="B235" s="451"/>
      <c r="C235" s="451"/>
      <c r="D235" s="451"/>
      <c r="E235" s="538"/>
      <c r="F235" s="416" t="s">
        <v>111</v>
      </c>
      <c r="G235" s="478"/>
      <c r="H235" s="479"/>
      <c r="I235" s="418"/>
      <c r="J235" s="479"/>
      <c r="K235" s="479"/>
      <c r="L235" s="479"/>
      <c r="M235" s="795" t="e">
        <f t="shared" si="180"/>
        <v>#DIV/0!</v>
      </c>
      <c r="N235" s="479"/>
      <c r="O235" s="479"/>
      <c r="P235" s="479"/>
    </row>
    <row r="236" spans="1:16" hidden="1" x14ac:dyDescent="0.2">
      <c r="A236" s="475"/>
      <c r="B236" s="476"/>
      <c r="C236" s="476"/>
      <c r="D236" s="476"/>
      <c r="E236" s="536" t="s">
        <v>720</v>
      </c>
      <c r="F236" s="416" t="s">
        <v>110</v>
      </c>
      <c r="G236" s="478" t="s">
        <v>143</v>
      </c>
      <c r="H236" s="479">
        <f>H514</f>
        <v>0</v>
      </c>
      <c r="I236" s="418">
        <f t="shared" ref="I236:J236" si="181">I514</f>
        <v>490</v>
      </c>
      <c r="J236" s="479">
        <f t="shared" si="181"/>
        <v>655</v>
      </c>
      <c r="K236" s="479">
        <f t="shared" ref="K236" si="182">K514</f>
        <v>742</v>
      </c>
      <c r="L236" s="479">
        <f t="shared" ref="L236" si="183">L514</f>
        <v>742000</v>
      </c>
      <c r="M236" s="795">
        <f t="shared" si="180"/>
        <v>1.1328244274809161</v>
      </c>
      <c r="N236" s="479">
        <f t="shared" ref="N236:P237" si="184">N514</f>
        <v>816</v>
      </c>
      <c r="O236" s="479">
        <f t="shared" si="184"/>
        <v>857</v>
      </c>
      <c r="P236" s="479">
        <f t="shared" si="184"/>
        <v>900</v>
      </c>
    </row>
    <row r="237" spans="1:16" hidden="1" x14ac:dyDescent="0.2">
      <c r="A237" s="501"/>
      <c r="B237" s="451"/>
      <c r="C237" s="451"/>
      <c r="D237" s="451"/>
      <c r="E237" s="538"/>
      <c r="F237" s="416" t="s">
        <v>111</v>
      </c>
      <c r="G237" s="478"/>
      <c r="H237" s="479">
        <f>H515</f>
        <v>0</v>
      </c>
      <c r="I237" s="418">
        <f t="shared" ref="I237:J237" si="185">I515</f>
        <v>490</v>
      </c>
      <c r="J237" s="479">
        <f t="shared" si="185"/>
        <v>655</v>
      </c>
      <c r="K237" s="479">
        <f t="shared" ref="K237" si="186">K515</f>
        <v>742</v>
      </c>
      <c r="L237" s="479">
        <f t="shared" ref="L237" si="187">L515</f>
        <v>742000</v>
      </c>
      <c r="M237" s="795">
        <f t="shared" si="180"/>
        <v>1.1328244274809161</v>
      </c>
      <c r="N237" s="479">
        <f t="shared" si="184"/>
        <v>816</v>
      </c>
      <c r="O237" s="479">
        <f t="shared" si="184"/>
        <v>857</v>
      </c>
      <c r="P237" s="479">
        <f t="shared" si="184"/>
        <v>900</v>
      </c>
    </row>
    <row r="238" spans="1:16" hidden="1" x14ac:dyDescent="0.2">
      <c r="A238" s="501"/>
      <c r="B238" s="451"/>
      <c r="C238" s="451"/>
      <c r="D238" s="451"/>
      <c r="E238" s="538" t="s">
        <v>721</v>
      </c>
      <c r="F238" s="416" t="s">
        <v>110</v>
      </c>
      <c r="G238" s="478" t="s">
        <v>722</v>
      </c>
      <c r="H238" s="479"/>
      <c r="I238" s="418"/>
      <c r="J238" s="479"/>
      <c r="K238" s="479"/>
      <c r="L238" s="479"/>
      <c r="M238" s="795" t="e">
        <f t="shared" si="180"/>
        <v>#DIV/0!</v>
      </c>
      <c r="N238" s="479"/>
      <c r="O238" s="479"/>
      <c r="P238" s="479"/>
    </row>
    <row r="239" spans="1:16" hidden="1" x14ac:dyDescent="0.2">
      <c r="A239" s="481"/>
      <c r="B239" s="482"/>
      <c r="C239" s="482"/>
      <c r="D239" s="482"/>
      <c r="E239" s="537"/>
      <c r="F239" s="416" t="s">
        <v>111</v>
      </c>
      <c r="G239" s="478"/>
      <c r="H239" s="479"/>
      <c r="I239" s="418"/>
      <c r="J239" s="479"/>
      <c r="K239" s="479"/>
      <c r="L239" s="479"/>
      <c r="M239" s="795" t="e">
        <f t="shared" si="180"/>
        <v>#DIV/0!</v>
      </c>
      <c r="N239" s="479"/>
      <c r="O239" s="479"/>
      <c r="P239" s="479"/>
    </row>
    <row r="240" spans="1:16" hidden="1" x14ac:dyDescent="0.2">
      <c r="A240" s="475"/>
      <c r="B240" s="476"/>
      <c r="C240" s="476"/>
      <c r="D240" s="476"/>
      <c r="E240" s="970" t="s">
        <v>292</v>
      </c>
      <c r="F240" s="502" t="s">
        <v>110</v>
      </c>
      <c r="G240" s="993" t="s">
        <v>144</v>
      </c>
      <c r="H240" s="479">
        <f>H242+H264+H266+H272+H278+H280+H282+H284+H286+H288</f>
        <v>0</v>
      </c>
      <c r="I240" s="418">
        <f t="shared" ref="I240:J240" si="188">I242+I264+I266+I272+I278+I280+I282+I284+I286+I288</f>
        <v>5489</v>
      </c>
      <c r="J240" s="479">
        <f t="shared" si="188"/>
        <v>17391</v>
      </c>
      <c r="K240" s="479">
        <f t="shared" ref="K240" si="189">K242+K264+K266+K272+K278+K280+K282+K284+K286+K288</f>
        <v>16325</v>
      </c>
      <c r="L240" s="479">
        <f t="shared" ref="L240" si="190">L242+L264+L266+L272+L278+L280+L282+L284+L286+L288</f>
        <v>16324558</v>
      </c>
      <c r="M240" s="795">
        <f t="shared" si="180"/>
        <v>0.93870392731872809</v>
      </c>
      <c r="N240" s="479">
        <f t="shared" ref="N240:P241" si="191">N242+N264+N266+N272+N278+N280+N282+N284+N286+N288</f>
        <v>35355</v>
      </c>
      <c r="O240" s="479">
        <f t="shared" si="191"/>
        <v>36941</v>
      </c>
      <c r="P240" s="479">
        <f t="shared" si="191"/>
        <v>38357</v>
      </c>
    </row>
    <row r="241" spans="1:16" hidden="1" x14ac:dyDescent="0.2">
      <c r="A241" s="481"/>
      <c r="B241" s="482"/>
      <c r="C241" s="482"/>
      <c r="D241" s="482"/>
      <c r="E241" s="971"/>
      <c r="F241" s="502" t="s">
        <v>111</v>
      </c>
      <c r="G241" s="993"/>
      <c r="H241" s="479">
        <f>H243+H265+H267+H273+H279+H281+H283+H285+H287+H289</f>
        <v>0</v>
      </c>
      <c r="I241" s="418">
        <f t="shared" ref="I241:J241" si="192">I243+I265+I267+I273+I279+I281+I283+I285+I287+I289</f>
        <v>5489</v>
      </c>
      <c r="J241" s="479">
        <f t="shared" si="192"/>
        <v>17391</v>
      </c>
      <c r="K241" s="479">
        <f t="shared" ref="K241" si="193">K243+K265+K267+K273+K279+K281+K283+K285+K287+K289</f>
        <v>16325</v>
      </c>
      <c r="L241" s="479">
        <f t="shared" ref="L241" si="194">L243+L265+L267+L273+L279+L281+L283+L285+L287+L289</f>
        <v>16324558</v>
      </c>
      <c r="M241" s="795">
        <f t="shared" si="180"/>
        <v>0.93870392731872809</v>
      </c>
      <c r="N241" s="479">
        <f t="shared" si="191"/>
        <v>35355</v>
      </c>
      <c r="O241" s="479">
        <f t="shared" si="191"/>
        <v>36941</v>
      </c>
      <c r="P241" s="479">
        <f t="shared" si="191"/>
        <v>38357</v>
      </c>
    </row>
    <row r="242" spans="1:16" s="234" customFormat="1" hidden="1" x14ac:dyDescent="0.2">
      <c r="A242" s="503"/>
      <c r="B242" s="485"/>
      <c r="C242" s="485"/>
      <c r="D242" s="485"/>
      <c r="E242" s="970" t="s">
        <v>293</v>
      </c>
      <c r="F242" s="502" t="s">
        <v>110</v>
      </c>
      <c r="G242" s="993" t="s">
        <v>145</v>
      </c>
      <c r="H242" s="479">
        <f>H244+H246+H248+H250+H252+H254+H256+H258+H260+H262</f>
        <v>0</v>
      </c>
      <c r="I242" s="418">
        <f t="shared" ref="I242:J242" si="195">I244+I246+I248+I250+I252+I254+I256+I258+I260+I262</f>
        <v>3815</v>
      </c>
      <c r="J242" s="479">
        <f t="shared" si="195"/>
        <v>13180</v>
      </c>
      <c r="K242" s="479">
        <f t="shared" ref="K242" si="196">K244+K246+K248+K250+K252+K254+K256+K258+K260+K262</f>
        <v>9517</v>
      </c>
      <c r="L242" s="479">
        <f t="shared" ref="L242" si="197">L244+L246+L248+L250+L252+L254+L256+L258+L260+L262</f>
        <v>9517598</v>
      </c>
      <c r="M242" s="795">
        <f t="shared" si="180"/>
        <v>0.7220789074355084</v>
      </c>
      <c r="N242" s="479">
        <f t="shared" ref="N242:P243" si="198">N244+N246+N248+N250+N252+N254+N256+N258+N260+N262</f>
        <v>27867</v>
      </c>
      <c r="O242" s="479">
        <f t="shared" si="198"/>
        <v>29078</v>
      </c>
      <c r="P242" s="479">
        <f t="shared" si="198"/>
        <v>30100</v>
      </c>
    </row>
    <row r="243" spans="1:16" s="234" customFormat="1" hidden="1" x14ac:dyDescent="0.2">
      <c r="A243" s="504"/>
      <c r="B243" s="489"/>
      <c r="C243" s="489"/>
      <c r="D243" s="489"/>
      <c r="E243" s="971"/>
      <c r="F243" s="502" t="s">
        <v>111</v>
      </c>
      <c r="G243" s="993"/>
      <c r="H243" s="479">
        <f>H245+H247+H249+H251+H253+H255+H257+H259+H261+H263</f>
        <v>0</v>
      </c>
      <c r="I243" s="418">
        <f t="shared" ref="I243:J243" si="199">I245+I247+I249+I251+I253+I255+I257+I259+I261+I263</f>
        <v>3815</v>
      </c>
      <c r="J243" s="479">
        <f t="shared" si="199"/>
        <v>13180</v>
      </c>
      <c r="K243" s="479">
        <f t="shared" ref="K243" si="200">K245+K247+K249+K251+K253+K255+K257+K259+K261+K263</f>
        <v>9517</v>
      </c>
      <c r="L243" s="479">
        <f t="shared" ref="L243" si="201">L245+L247+L249+L251+L253+L255+L257+L259+L261+L263</f>
        <v>9517598</v>
      </c>
      <c r="M243" s="795">
        <f t="shared" si="180"/>
        <v>0.7220789074355084</v>
      </c>
      <c r="N243" s="479">
        <f t="shared" si="198"/>
        <v>27867</v>
      </c>
      <c r="O243" s="479">
        <f t="shared" si="198"/>
        <v>29078</v>
      </c>
      <c r="P243" s="479">
        <f t="shared" si="198"/>
        <v>30100</v>
      </c>
    </row>
    <row r="244" spans="1:16" s="234" customFormat="1" hidden="1" x14ac:dyDescent="0.2">
      <c r="A244" s="503"/>
      <c r="B244" s="485"/>
      <c r="C244" s="485"/>
      <c r="D244" s="485"/>
      <c r="E244" s="970" t="s">
        <v>146</v>
      </c>
      <c r="F244" s="502" t="s">
        <v>110</v>
      </c>
      <c r="G244" s="993" t="s">
        <v>147</v>
      </c>
      <c r="H244" s="479">
        <f>H522</f>
        <v>0</v>
      </c>
      <c r="I244" s="418">
        <f t="shared" ref="I244:J244" si="202">I522</f>
        <v>77</v>
      </c>
      <c r="J244" s="479">
        <f t="shared" si="202"/>
        <v>93</v>
      </c>
      <c r="K244" s="479">
        <f t="shared" ref="K244" si="203">K522</f>
        <v>162</v>
      </c>
      <c r="L244" s="479">
        <f t="shared" ref="L244" si="204">L522</f>
        <v>161500</v>
      </c>
      <c r="M244" s="795">
        <f t="shared" si="180"/>
        <v>1.7419354838709677</v>
      </c>
      <c r="N244" s="479">
        <f t="shared" ref="N244:P244" si="205">N522</f>
        <v>178</v>
      </c>
      <c r="O244" s="479">
        <f t="shared" si="205"/>
        <v>187</v>
      </c>
      <c r="P244" s="479">
        <f t="shared" si="205"/>
        <v>196</v>
      </c>
    </row>
    <row r="245" spans="1:16" s="234" customFormat="1" hidden="1" x14ac:dyDescent="0.2">
      <c r="A245" s="504"/>
      <c r="B245" s="489"/>
      <c r="C245" s="489"/>
      <c r="D245" s="489"/>
      <c r="E245" s="971"/>
      <c r="F245" s="502" t="s">
        <v>111</v>
      </c>
      <c r="G245" s="993"/>
      <c r="H245" s="479">
        <f t="shared" ref="H245:K265" si="206">H523</f>
        <v>0</v>
      </c>
      <c r="I245" s="418">
        <f t="shared" ref="I245:J245" si="207">I523</f>
        <v>77</v>
      </c>
      <c r="J245" s="479">
        <f t="shared" si="207"/>
        <v>93</v>
      </c>
      <c r="K245" s="479">
        <f t="shared" si="206"/>
        <v>162</v>
      </c>
      <c r="L245" s="479">
        <f t="shared" ref="L245" si="208">L523</f>
        <v>161500</v>
      </c>
      <c r="M245" s="795">
        <f t="shared" si="180"/>
        <v>1.7419354838709677</v>
      </c>
      <c r="N245" s="479">
        <f t="shared" ref="N245:P245" si="209">N523</f>
        <v>178</v>
      </c>
      <c r="O245" s="479">
        <f t="shared" si="209"/>
        <v>187</v>
      </c>
      <c r="P245" s="479">
        <f t="shared" si="209"/>
        <v>196</v>
      </c>
    </row>
    <row r="246" spans="1:16" s="234" customFormat="1" ht="12" hidden="1" customHeight="1" x14ac:dyDescent="0.2">
      <c r="A246" s="503"/>
      <c r="B246" s="485"/>
      <c r="C246" s="485"/>
      <c r="D246" s="485"/>
      <c r="E246" s="970" t="s">
        <v>294</v>
      </c>
      <c r="F246" s="502" t="s">
        <v>110</v>
      </c>
      <c r="G246" s="993" t="s">
        <v>148</v>
      </c>
      <c r="H246" s="479">
        <f t="shared" si="206"/>
        <v>0</v>
      </c>
      <c r="I246" s="418">
        <f t="shared" ref="I246:J246" si="210">I524</f>
        <v>14</v>
      </c>
      <c r="J246" s="479">
        <f t="shared" si="210"/>
        <v>20</v>
      </c>
      <c r="K246" s="479">
        <f t="shared" si="206"/>
        <v>25</v>
      </c>
      <c r="L246" s="479">
        <f t="shared" ref="L246" si="211">L524</f>
        <v>25000</v>
      </c>
      <c r="M246" s="795">
        <f t="shared" si="180"/>
        <v>1.25</v>
      </c>
      <c r="N246" s="479">
        <f t="shared" ref="N246:P246" si="212">N524</f>
        <v>28</v>
      </c>
      <c r="O246" s="479">
        <f t="shared" si="212"/>
        <v>29</v>
      </c>
      <c r="P246" s="479">
        <f t="shared" si="212"/>
        <v>30</v>
      </c>
    </row>
    <row r="247" spans="1:16" s="234" customFormat="1" hidden="1" x14ac:dyDescent="0.2">
      <c r="A247" s="504"/>
      <c r="B247" s="489"/>
      <c r="C247" s="489"/>
      <c r="D247" s="489"/>
      <c r="E247" s="971"/>
      <c r="F247" s="502" t="s">
        <v>111</v>
      </c>
      <c r="G247" s="993"/>
      <c r="H247" s="479">
        <f t="shared" si="206"/>
        <v>0</v>
      </c>
      <c r="I247" s="418">
        <f t="shared" ref="I247:J247" si="213">I525</f>
        <v>14</v>
      </c>
      <c r="J247" s="479">
        <f t="shared" si="213"/>
        <v>20</v>
      </c>
      <c r="K247" s="479">
        <f t="shared" si="206"/>
        <v>25</v>
      </c>
      <c r="L247" s="479">
        <f t="shared" ref="L247" si="214">L525</f>
        <v>25000</v>
      </c>
      <c r="M247" s="795">
        <f t="shared" si="180"/>
        <v>1.25</v>
      </c>
      <c r="N247" s="479">
        <f t="shared" ref="N247:P247" si="215">N525</f>
        <v>28</v>
      </c>
      <c r="O247" s="479">
        <f t="shared" si="215"/>
        <v>29</v>
      </c>
      <c r="P247" s="479">
        <f t="shared" si="215"/>
        <v>30</v>
      </c>
    </row>
    <row r="248" spans="1:16" s="234" customFormat="1" hidden="1" x14ac:dyDescent="0.2">
      <c r="A248" s="503"/>
      <c r="B248" s="485"/>
      <c r="C248" s="485"/>
      <c r="D248" s="485"/>
      <c r="E248" s="970" t="s">
        <v>295</v>
      </c>
      <c r="F248" s="502" t="s">
        <v>110</v>
      </c>
      <c r="G248" s="993" t="s">
        <v>149</v>
      </c>
      <c r="H248" s="479">
        <f t="shared" si="206"/>
        <v>0</v>
      </c>
      <c r="I248" s="418">
        <f t="shared" ref="I248:J248" si="216">I526</f>
        <v>679</v>
      </c>
      <c r="J248" s="479">
        <f t="shared" si="216"/>
        <v>1400</v>
      </c>
      <c r="K248" s="479">
        <f t="shared" si="206"/>
        <v>1669</v>
      </c>
      <c r="L248" s="479">
        <f t="shared" ref="L248" si="217">L526</f>
        <v>1668984</v>
      </c>
      <c r="M248" s="795">
        <f t="shared" si="180"/>
        <v>1.1921428571428572</v>
      </c>
      <c r="N248" s="479">
        <f t="shared" ref="N248:P248" si="218">N526</f>
        <v>1836</v>
      </c>
      <c r="O248" s="479">
        <f t="shared" si="218"/>
        <v>1928</v>
      </c>
      <c r="P248" s="479">
        <f t="shared" si="218"/>
        <v>2024</v>
      </c>
    </row>
    <row r="249" spans="1:16" s="234" customFormat="1" hidden="1" x14ac:dyDescent="0.2">
      <c r="A249" s="504"/>
      <c r="B249" s="489"/>
      <c r="C249" s="489"/>
      <c r="D249" s="489"/>
      <c r="E249" s="971"/>
      <c r="F249" s="502" t="s">
        <v>111</v>
      </c>
      <c r="G249" s="993"/>
      <c r="H249" s="479">
        <f t="shared" si="206"/>
        <v>0</v>
      </c>
      <c r="I249" s="418">
        <f t="shared" ref="I249:J249" si="219">I527</f>
        <v>679</v>
      </c>
      <c r="J249" s="479">
        <f t="shared" si="219"/>
        <v>1400</v>
      </c>
      <c r="K249" s="479">
        <f t="shared" si="206"/>
        <v>1669</v>
      </c>
      <c r="L249" s="479">
        <f t="shared" ref="L249" si="220">L527</f>
        <v>1668984</v>
      </c>
      <c r="M249" s="795">
        <f t="shared" si="180"/>
        <v>1.1921428571428572</v>
      </c>
      <c r="N249" s="479">
        <f t="shared" ref="N249:P249" si="221">N527</f>
        <v>1836</v>
      </c>
      <c r="O249" s="479">
        <f t="shared" si="221"/>
        <v>1928</v>
      </c>
      <c r="P249" s="479">
        <f t="shared" si="221"/>
        <v>2024</v>
      </c>
    </row>
    <row r="250" spans="1:16" s="234" customFormat="1" hidden="1" x14ac:dyDescent="0.2">
      <c r="A250" s="503"/>
      <c r="B250" s="485"/>
      <c r="C250" s="485"/>
      <c r="D250" s="485"/>
      <c r="E250" s="970" t="s">
        <v>296</v>
      </c>
      <c r="F250" s="502" t="s">
        <v>110</v>
      </c>
      <c r="G250" s="993" t="s">
        <v>150</v>
      </c>
      <c r="H250" s="479">
        <f t="shared" si="206"/>
        <v>0</v>
      </c>
      <c r="I250" s="418">
        <f t="shared" ref="I250:J250" si="222">I528</f>
        <v>40</v>
      </c>
      <c r="J250" s="479">
        <f t="shared" si="222"/>
        <v>115</v>
      </c>
      <c r="K250" s="479">
        <f t="shared" si="206"/>
        <v>78</v>
      </c>
      <c r="L250" s="479">
        <f t="shared" ref="L250" si="223">L528</f>
        <v>78310</v>
      </c>
      <c r="M250" s="795">
        <f t="shared" si="180"/>
        <v>0.67826086956521736</v>
      </c>
      <c r="N250" s="479">
        <f t="shared" ref="N250:P250" si="224">N528</f>
        <v>86</v>
      </c>
      <c r="O250" s="479">
        <f t="shared" si="224"/>
        <v>90</v>
      </c>
      <c r="P250" s="479">
        <f t="shared" si="224"/>
        <v>95</v>
      </c>
    </row>
    <row r="251" spans="1:16" s="234" customFormat="1" hidden="1" x14ac:dyDescent="0.2">
      <c r="A251" s="504"/>
      <c r="B251" s="489"/>
      <c r="C251" s="489"/>
      <c r="D251" s="489"/>
      <c r="E251" s="971"/>
      <c r="F251" s="502" t="s">
        <v>111</v>
      </c>
      <c r="G251" s="993"/>
      <c r="H251" s="479">
        <f t="shared" si="206"/>
        <v>0</v>
      </c>
      <c r="I251" s="418">
        <f t="shared" ref="I251:J251" si="225">I529</f>
        <v>40</v>
      </c>
      <c r="J251" s="479">
        <f t="shared" si="225"/>
        <v>115</v>
      </c>
      <c r="K251" s="479">
        <f t="shared" si="206"/>
        <v>78</v>
      </c>
      <c r="L251" s="479">
        <f t="shared" ref="L251" si="226">L529</f>
        <v>78310</v>
      </c>
      <c r="M251" s="795">
        <f t="shared" si="180"/>
        <v>0.67826086956521736</v>
      </c>
      <c r="N251" s="479">
        <f t="shared" ref="N251:P251" si="227">N529</f>
        <v>86</v>
      </c>
      <c r="O251" s="479">
        <f t="shared" si="227"/>
        <v>90</v>
      </c>
      <c r="P251" s="479">
        <f t="shared" si="227"/>
        <v>95</v>
      </c>
    </row>
    <row r="252" spans="1:16" s="234" customFormat="1" hidden="1" x14ac:dyDescent="0.2">
      <c r="A252" s="503"/>
      <c r="B252" s="485"/>
      <c r="C252" s="485"/>
      <c r="D252" s="485"/>
      <c r="E252" s="970" t="s">
        <v>297</v>
      </c>
      <c r="F252" s="502" t="s">
        <v>110</v>
      </c>
      <c r="G252" s="993" t="s">
        <v>151</v>
      </c>
      <c r="H252" s="479">
        <f t="shared" si="206"/>
        <v>0</v>
      </c>
      <c r="I252" s="418">
        <f t="shared" ref="I252:J252" si="228">I530</f>
        <v>11</v>
      </c>
      <c r="J252" s="479">
        <f t="shared" si="228"/>
        <v>116</v>
      </c>
      <c r="K252" s="479">
        <f t="shared" si="206"/>
        <v>90</v>
      </c>
      <c r="L252" s="479">
        <f t="shared" ref="L252" si="229">L530</f>
        <v>90000</v>
      </c>
      <c r="M252" s="795">
        <f t="shared" si="180"/>
        <v>0.77586206896551724</v>
      </c>
      <c r="N252" s="479">
        <f t="shared" ref="N252:P252" si="230">N530</f>
        <v>99</v>
      </c>
      <c r="O252" s="479">
        <f t="shared" si="230"/>
        <v>104</v>
      </c>
      <c r="P252" s="479">
        <f t="shared" si="230"/>
        <v>109</v>
      </c>
    </row>
    <row r="253" spans="1:16" s="234" customFormat="1" hidden="1" x14ac:dyDescent="0.2">
      <c r="A253" s="504"/>
      <c r="B253" s="489"/>
      <c r="C253" s="489"/>
      <c r="D253" s="489"/>
      <c r="E253" s="971"/>
      <c r="F253" s="502" t="s">
        <v>111</v>
      </c>
      <c r="G253" s="993"/>
      <c r="H253" s="479">
        <f t="shared" si="206"/>
        <v>0</v>
      </c>
      <c r="I253" s="418">
        <f t="shared" ref="I253:J253" si="231">I531</f>
        <v>11</v>
      </c>
      <c r="J253" s="479">
        <f t="shared" si="231"/>
        <v>116</v>
      </c>
      <c r="K253" s="479">
        <f t="shared" si="206"/>
        <v>90</v>
      </c>
      <c r="L253" s="479">
        <f t="shared" ref="L253" si="232">L531</f>
        <v>90000</v>
      </c>
      <c r="M253" s="795">
        <f t="shared" si="180"/>
        <v>0.77586206896551724</v>
      </c>
      <c r="N253" s="479">
        <f t="shared" ref="N253:P253" si="233">N531</f>
        <v>99</v>
      </c>
      <c r="O253" s="479">
        <f t="shared" si="233"/>
        <v>104</v>
      </c>
      <c r="P253" s="479">
        <f t="shared" si="233"/>
        <v>109</v>
      </c>
    </row>
    <row r="254" spans="1:16" s="234" customFormat="1" hidden="1" x14ac:dyDescent="0.2">
      <c r="A254" s="503"/>
      <c r="B254" s="485"/>
      <c r="C254" s="485"/>
      <c r="D254" s="485"/>
      <c r="E254" s="970" t="s">
        <v>152</v>
      </c>
      <c r="F254" s="502" t="s">
        <v>110</v>
      </c>
      <c r="G254" s="993" t="s">
        <v>153</v>
      </c>
      <c r="H254" s="479">
        <f t="shared" si="206"/>
        <v>0</v>
      </c>
      <c r="I254" s="418">
        <f t="shared" ref="I254:J254" si="234">I532</f>
        <v>152</v>
      </c>
      <c r="J254" s="479">
        <f t="shared" si="234"/>
        <v>271</v>
      </c>
      <c r="K254" s="479">
        <f t="shared" si="206"/>
        <v>297</v>
      </c>
      <c r="L254" s="479">
        <f t="shared" ref="L254" si="235">L532</f>
        <v>297000</v>
      </c>
      <c r="M254" s="795">
        <f t="shared" si="180"/>
        <v>1.0959409594095941</v>
      </c>
      <c r="N254" s="479">
        <f t="shared" ref="N254:P254" si="236">N532</f>
        <v>327</v>
      </c>
      <c r="O254" s="479">
        <f t="shared" si="236"/>
        <v>343</v>
      </c>
      <c r="P254" s="479">
        <f t="shared" si="236"/>
        <v>360</v>
      </c>
    </row>
    <row r="255" spans="1:16" s="234" customFormat="1" hidden="1" x14ac:dyDescent="0.2">
      <c r="A255" s="504"/>
      <c r="B255" s="489"/>
      <c r="C255" s="489"/>
      <c r="D255" s="489"/>
      <c r="E255" s="971"/>
      <c r="F255" s="502" t="s">
        <v>111</v>
      </c>
      <c r="G255" s="993"/>
      <c r="H255" s="479">
        <f t="shared" si="206"/>
        <v>0</v>
      </c>
      <c r="I255" s="418">
        <f t="shared" ref="I255:J255" si="237">I533</f>
        <v>152</v>
      </c>
      <c r="J255" s="479">
        <f t="shared" si="237"/>
        <v>271</v>
      </c>
      <c r="K255" s="479">
        <f t="shared" si="206"/>
        <v>297</v>
      </c>
      <c r="L255" s="479">
        <f t="shared" ref="L255" si="238">L533</f>
        <v>297000</v>
      </c>
      <c r="M255" s="795">
        <f t="shared" si="180"/>
        <v>1.0959409594095941</v>
      </c>
      <c r="N255" s="479">
        <f t="shared" ref="N255:P255" si="239">N533</f>
        <v>327</v>
      </c>
      <c r="O255" s="479">
        <f t="shared" si="239"/>
        <v>343</v>
      </c>
      <c r="P255" s="479">
        <f t="shared" si="239"/>
        <v>360</v>
      </c>
    </row>
    <row r="256" spans="1:16" s="234" customFormat="1" hidden="1" x14ac:dyDescent="0.2">
      <c r="A256" s="503"/>
      <c r="B256" s="485"/>
      <c r="C256" s="485"/>
      <c r="D256" s="485"/>
      <c r="E256" s="970" t="s">
        <v>154</v>
      </c>
      <c r="F256" s="502" t="s">
        <v>110</v>
      </c>
      <c r="G256" s="993" t="s">
        <v>155</v>
      </c>
      <c r="H256" s="479">
        <f t="shared" si="206"/>
        <v>0</v>
      </c>
      <c r="I256" s="418">
        <f t="shared" ref="I256:J256" si="240">I534</f>
        <v>0</v>
      </c>
      <c r="J256" s="479">
        <f t="shared" si="240"/>
        <v>0</v>
      </c>
      <c r="K256" s="479">
        <f t="shared" si="206"/>
        <v>0</v>
      </c>
      <c r="L256" s="479">
        <f t="shared" ref="L256" si="241">L534</f>
        <v>0</v>
      </c>
      <c r="M256" s="795" t="e">
        <f t="shared" si="180"/>
        <v>#DIV/0!</v>
      </c>
      <c r="N256" s="479">
        <f t="shared" ref="N256:P256" si="242">N534</f>
        <v>0</v>
      </c>
      <c r="O256" s="479">
        <f t="shared" si="242"/>
        <v>0</v>
      </c>
      <c r="P256" s="479">
        <f t="shared" si="242"/>
        <v>0</v>
      </c>
    </row>
    <row r="257" spans="1:16" s="234" customFormat="1" hidden="1" x14ac:dyDescent="0.2">
      <c r="A257" s="504"/>
      <c r="B257" s="489"/>
      <c r="C257" s="489"/>
      <c r="D257" s="489"/>
      <c r="E257" s="971"/>
      <c r="F257" s="502" t="s">
        <v>111</v>
      </c>
      <c r="G257" s="993"/>
      <c r="H257" s="479">
        <f t="shared" si="206"/>
        <v>0</v>
      </c>
      <c r="I257" s="418">
        <f t="shared" ref="I257:J257" si="243">I535</f>
        <v>0</v>
      </c>
      <c r="J257" s="479">
        <f t="shared" si="243"/>
        <v>0</v>
      </c>
      <c r="K257" s="479">
        <f t="shared" si="206"/>
        <v>0</v>
      </c>
      <c r="L257" s="479">
        <f t="shared" ref="L257" si="244">L535</f>
        <v>0</v>
      </c>
      <c r="M257" s="795" t="e">
        <f t="shared" si="180"/>
        <v>#DIV/0!</v>
      </c>
      <c r="N257" s="479">
        <f t="shared" ref="N257:P257" si="245">N535</f>
        <v>0</v>
      </c>
      <c r="O257" s="479">
        <f t="shared" si="245"/>
        <v>0</v>
      </c>
      <c r="P257" s="479">
        <f t="shared" si="245"/>
        <v>0</v>
      </c>
    </row>
    <row r="258" spans="1:16" s="234" customFormat="1" hidden="1" x14ac:dyDescent="0.2">
      <c r="A258" s="503"/>
      <c r="B258" s="485"/>
      <c r="C258" s="485"/>
      <c r="D258" s="485"/>
      <c r="E258" s="970" t="s">
        <v>298</v>
      </c>
      <c r="F258" s="502" t="s">
        <v>110</v>
      </c>
      <c r="G258" s="993" t="s">
        <v>156</v>
      </c>
      <c r="H258" s="479">
        <f t="shared" si="206"/>
        <v>0</v>
      </c>
      <c r="I258" s="418">
        <f t="shared" ref="I258:J258" si="246">I536</f>
        <v>19</v>
      </c>
      <c r="J258" s="479">
        <f t="shared" si="246"/>
        <v>43</v>
      </c>
      <c r="K258" s="479">
        <f t="shared" si="206"/>
        <v>29</v>
      </c>
      <c r="L258" s="479">
        <f t="shared" ref="L258" si="247">L536</f>
        <v>29033</v>
      </c>
      <c r="M258" s="795">
        <f t="shared" si="180"/>
        <v>0.67441860465116277</v>
      </c>
      <c r="N258" s="479">
        <f t="shared" ref="N258:P258" si="248">N536</f>
        <v>32</v>
      </c>
      <c r="O258" s="479">
        <f t="shared" si="248"/>
        <v>34</v>
      </c>
      <c r="P258" s="479">
        <f t="shared" si="248"/>
        <v>36</v>
      </c>
    </row>
    <row r="259" spans="1:16" s="234" customFormat="1" hidden="1" x14ac:dyDescent="0.2">
      <c r="A259" s="504"/>
      <c r="B259" s="489"/>
      <c r="C259" s="489"/>
      <c r="D259" s="489"/>
      <c r="E259" s="971"/>
      <c r="F259" s="502" t="s">
        <v>111</v>
      </c>
      <c r="G259" s="993"/>
      <c r="H259" s="479">
        <f t="shared" si="206"/>
        <v>0</v>
      </c>
      <c r="I259" s="418">
        <f t="shared" ref="I259:J259" si="249">I537</f>
        <v>19</v>
      </c>
      <c r="J259" s="479">
        <f t="shared" si="249"/>
        <v>43</v>
      </c>
      <c r="K259" s="479">
        <f t="shared" si="206"/>
        <v>29</v>
      </c>
      <c r="L259" s="479">
        <f t="shared" ref="L259" si="250">L537</f>
        <v>29033</v>
      </c>
      <c r="M259" s="795">
        <f t="shared" si="180"/>
        <v>0.67441860465116277</v>
      </c>
      <c r="N259" s="479">
        <f t="shared" ref="N259:P259" si="251">N537</f>
        <v>32</v>
      </c>
      <c r="O259" s="479">
        <f t="shared" si="251"/>
        <v>34</v>
      </c>
      <c r="P259" s="479">
        <f t="shared" si="251"/>
        <v>36</v>
      </c>
    </row>
    <row r="260" spans="1:16" s="234" customFormat="1" hidden="1" x14ac:dyDescent="0.2">
      <c r="A260" s="503"/>
      <c r="B260" s="485"/>
      <c r="C260" s="485"/>
      <c r="D260" s="485"/>
      <c r="E260" s="970" t="s">
        <v>299</v>
      </c>
      <c r="F260" s="502" t="s">
        <v>110</v>
      </c>
      <c r="G260" s="993" t="s">
        <v>157</v>
      </c>
      <c r="H260" s="479">
        <f t="shared" si="206"/>
        <v>0</v>
      </c>
      <c r="I260" s="418">
        <f t="shared" ref="I260:J260" si="252">I538</f>
        <v>0</v>
      </c>
      <c r="J260" s="479">
        <f t="shared" si="252"/>
        <v>0</v>
      </c>
      <c r="K260" s="479">
        <f t="shared" si="206"/>
        <v>0</v>
      </c>
      <c r="L260" s="479">
        <f t="shared" ref="L260" si="253">L538</f>
        <v>0</v>
      </c>
      <c r="M260" s="795" t="e">
        <f t="shared" si="180"/>
        <v>#DIV/0!</v>
      </c>
      <c r="N260" s="479">
        <f t="shared" ref="N260:P260" si="254">N538</f>
        <v>0</v>
      </c>
      <c r="O260" s="479">
        <f t="shared" si="254"/>
        <v>0</v>
      </c>
      <c r="P260" s="479">
        <f t="shared" si="254"/>
        <v>0</v>
      </c>
    </row>
    <row r="261" spans="1:16" s="234" customFormat="1" hidden="1" x14ac:dyDescent="0.2">
      <c r="A261" s="504"/>
      <c r="B261" s="489"/>
      <c r="C261" s="489"/>
      <c r="D261" s="489"/>
      <c r="E261" s="971"/>
      <c r="F261" s="502" t="s">
        <v>111</v>
      </c>
      <c r="G261" s="993"/>
      <c r="H261" s="479">
        <f t="shared" si="206"/>
        <v>0</v>
      </c>
      <c r="I261" s="418">
        <f t="shared" ref="I261:J261" si="255">I539</f>
        <v>0</v>
      </c>
      <c r="J261" s="479">
        <f t="shared" si="255"/>
        <v>0</v>
      </c>
      <c r="K261" s="479">
        <f t="shared" si="206"/>
        <v>0</v>
      </c>
      <c r="L261" s="479">
        <f t="shared" ref="L261" si="256">L539</f>
        <v>0</v>
      </c>
      <c r="M261" s="795" t="e">
        <f t="shared" si="180"/>
        <v>#DIV/0!</v>
      </c>
      <c r="N261" s="479">
        <f t="shared" ref="N261:P261" si="257">N539</f>
        <v>0</v>
      </c>
      <c r="O261" s="479">
        <f t="shared" si="257"/>
        <v>0</v>
      </c>
      <c r="P261" s="479">
        <f t="shared" si="257"/>
        <v>0</v>
      </c>
    </row>
    <row r="262" spans="1:16" s="234" customFormat="1" hidden="1" x14ac:dyDescent="0.2">
      <c r="A262" s="503"/>
      <c r="B262" s="485"/>
      <c r="C262" s="485"/>
      <c r="D262" s="485"/>
      <c r="E262" s="970" t="s">
        <v>300</v>
      </c>
      <c r="F262" s="502" t="s">
        <v>110</v>
      </c>
      <c r="G262" s="993" t="s">
        <v>158</v>
      </c>
      <c r="H262" s="479">
        <f t="shared" si="206"/>
        <v>0</v>
      </c>
      <c r="I262" s="418">
        <f t="shared" ref="I262:J262" si="258">I540</f>
        <v>2823</v>
      </c>
      <c r="J262" s="479">
        <f t="shared" si="258"/>
        <v>11122</v>
      </c>
      <c r="K262" s="479">
        <f t="shared" si="206"/>
        <v>7167</v>
      </c>
      <c r="L262" s="479">
        <f t="shared" ref="L262" si="259">L540</f>
        <v>7167771</v>
      </c>
      <c r="M262" s="795">
        <f t="shared" si="180"/>
        <v>0.64439848948030931</v>
      </c>
      <c r="N262" s="479">
        <f t="shared" ref="N262:P262" si="260">N540</f>
        <v>25281</v>
      </c>
      <c r="O262" s="479">
        <f t="shared" si="260"/>
        <v>26363</v>
      </c>
      <c r="P262" s="479">
        <f t="shared" si="260"/>
        <v>27250</v>
      </c>
    </row>
    <row r="263" spans="1:16" s="234" customFormat="1" hidden="1" x14ac:dyDescent="0.2">
      <c r="A263" s="504"/>
      <c r="B263" s="489"/>
      <c r="C263" s="489"/>
      <c r="D263" s="489"/>
      <c r="E263" s="971"/>
      <c r="F263" s="502" t="s">
        <v>111</v>
      </c>
      <c r="G263" s="993"/>
      <c r="H263" s="479">
        <f t="shared" si="206"/>
        <v>0</v>
      </c>
      <c r="I263" s="418">
        <f t="shared" ref="I263:J263" si="261">I541</f>
        <v>2823</v>
      </c>
      <c r="J263" s="479">
        <f t="shared" si="261"/>
        <v>11122</v>
      </c>
      <c r="K263" s="479">
        <f t="shared" si="206"/>
        <v>7167</v>
      </c>
      <c r="L263" s="479">
        <f t="shared" ref="L263" si="262">L541</f>
        <v>7167771</v>
      </c>
      <c r="M263" s="795">
        <f t="shared" si="180"/>
        <v>0.64439848948030931</v>
      </c>
      <c r="N263" s="479">
        <f t="shared" ref="N263:P263" si="263">N541</f>
        <v>25281</v>
      </c>
      <c r="O263" s="479">
        <f t="shared" si="263"/>
        <v>26363</v>
      </c>
      <c r="P263" s="479">
        <f t="shared" si="263"/>
        <v>27250</v>
      </c>
    </row>
    <row r="264" spans="1:16" s="234" customFormat="1" hidden="1" x14ac:dyDescent="0.2">
      <c r="A264" s="506"/>
      <c r="B264" s="507"/>
      <c r="C264" s="507"/>
      <c r="D264" s="507"/>
      <c r="E264" s="902" t="s">
        <v>301</v>
      </c>
      <c r="F264" s="502" t="s">
        <v>110</v>
      </c>
      <c r="G264" s="993" t="s">
        <v>159</v>
      </c>
      <c r="H264" s="479">
        <f t="shared" si="206"/>
        <v>0</v>
      </c>
      <c r="I264" s="418">
        <f t="shared" ref="I264:J264" si="264">I542</f>
        <v>366</v>
      </c>
      <c r="J264" s="479">
        <f t="shared" si="264"/>
        <v>415</v>
      </c>
      <c r="K264" s="479">
        <f t="shared" si="206"/>
        <v>509</v>
      </c>
      <c r="L264" s="479">
        <f t="shared" ref="L264" si="265">L542</f>
        <v>508550</v>
      </c>
      <c r="M264" s="795">
        <f t="shared" si="180"/>
        <v>1.2265060240963856</v>
      </c>
      <c r="N264" s="479">
        <f t="shared" ref="N264:P264" si="266">N542</f>
        <v>560</v>
      </c>
      <c r="O264" s="479">
        <f t="shared" si="266"/>
        <v>588</v>
      </c>
      <c r="P264" s="479">
        <f t="shared" si="266"/>
        <v>617</v>
      </c>
    </row>
    <row r="265" spans="1:16" s="234" customFormat="1" hidden="1" x14ac:dyDescent="0.2">
      <c r="A265" s="504"/>
      <c r="B265" s="489"/>
      <c r="C265" s="489"/>
      <c r="D265" s="489"/>
      <c r="E265" s="971"/>
      <c r="F265" s="502" t="s">
        <v>111</v>
      </c>
      <c r="G265" s="993"/>
      <c r="H265" s="479">
        <f t="shared" si="206"/>
        <v>0</v>
      </c>
      <c r="I265" s="418">
        <f t="shared" ref="I265:J265" si="267">I543</f>
        <v>366</v>
      </c>
      <c r="J265" s="479">
        <f t="shared" si="267"/>
        <v>415</v>
      </c>
      <c r="K265" s="479">
        <f t="shared" si="206"/>
        <v>509</v>
      </c>
      <c r="L265" s="479">
        <f t="shared" ref="L265" si="268">L543</f>
        <v>508550</v>
      </c>
      <c r="M265" s="795">
        <f t="shared" si="180"/>
        <v>1.2265060240963856</v>
      </c>
      <c r="N265" s="479">
        <f t="shared" ref="N265:P265" si="269">N543</f>
        <v>560</v>
      </c>
      <c r="O265" s="479">
        <f t="shared" si="269"/>
        <v>588</v>
      </c>
      <c r="P265" s="479">
        <f t="shared" si="269"/>
        <v>617</v>
      </c>
    </row>
    <row r="266" spans="1:16" s="234" customFormat="1" hidden="1" x14ac:dyDescent="0.2">
      <c r="A266" s="503"/>
      <c r="B266" s="485"/>
      <c r="C266" s="485"/>
      <c r="D266" s="485"/>
      <c r="E266" s="970" t="s">
        <v>160</v>
      </c>
      <c r="F266" s="502" t="s">
        <v>110</v>
      </c>
      <c r="G266" s="993" t="s">
        <v>161</v>
      </c>
      <c r="H266" s="479">
        <f>H268+H270</f>
        <v>0</v>
      </c>
      <c r="I266" s="418">
        <f t="shared" ref="I266:J266" si="270">I268+I270</f>
        <v>71</v>
      </c>
      <c r="J266" s="479">
        <f t="shared" si="270"/>
        <v>211</v>
      </c>
      <c r="K266" s="479">
        <f t="shared" ref="K266" si="271">K268+K270</f>
        <v>64</v>
      </c>
      <c r="L266" s="479">
        <f t="shared" ref="L266" si="272">L268+L270</f>
        <v>64000</v>
      </c>
      <c r="M266" s="795">
        <f t="shared" si="180"/>
        <v>0.30331753554502372</v>
      </c>
      <c r="N266" s="479">
        <f t="shared" ref="N266:P267" si="273">N268+N270</f>
        <v>70</v>
      </c>
      <c r="O266" s="479">
        <f t="shared" si="273"/>
        <v>74</v>
      </c>
      <c r="P266" s="479">
        <f t="shared" si="273"/>
        <v>78</v>
      </c>
    </row>
    <row r="267" spans="1:16" s="234" customFormat="1" hidden="1" x14ac:dyDescent="0.2">
      <c r="A267" s="504"/>
      <c r="B267" s="489"/>
      <c r="C267" s="489"/>
      <c r="D267" s="489"/>
      <c r="E267" s="971"/>
      <c r="F267" s="502" t="s">
        <v>111</v>
      </c>
      <c r="G267" s="993"/>
      <c r="H267" s="479">
        <f>H269+H271</f>
        <v>0</v>
      </c>
      <c r="I267" s="418">
        <f t="shared" ref="I267:J267" si="274">I269+I271</f>
        <v>71</v>
      </c>
      <c r="J267" s="479">
        <f t="shared" si="274"/>
        <v>211</v>
      </c>
      <c r="K267" s="479">
        <f t="shared" ref="K267" si="275">K269+K271</f>
        <v>64</v>
      </c>
      <c r="L267" s="479">
        <f t="shared" ref="L267" si="276">L269+L271</f>
        <v>64000</v>
      </c>
      <c r="M267" s="795">
        <f t="shared" si="180"/>
        <v>0.30331753554502372</v>
      </c>
      <c r="N267" s="479">
        <f t="shared" si="273"/>
        <v>70</v>
      </c>
      <c r="O267" s="479">
        <f t="shared" si="273"/>
        <v>74</v>
      </c>
      <c r="P267" s="479">
        <f t="shared" si="273"/>
        <v>78</v>
      </c>
    </row>
    <row r="268" spans="1:16" s="234" customFormat="1" hidden="1" x14ac:dyDescent="0.2">
      <c r="A268" s="503"/>
      <c r="B268" s="485"/>
      <c r="C268" s="485"/>
      <c r="D268" s="485"/>
      <c r="E268" s="970" t="s">
        <v>302</v>
      </c>
      <c r="F268" s="502" t="s">
        <v>110</v>
      </c>
      <c r="G268" s="993" t="s">
        <v>162</v>
      </c>
      <c r="H268" s="479">
        <f>H546</f>
        <v>0</v>
      </c>
      <c r="I268" s="418">
        <f t="shared" ref="I268:J268" si="277">I546</f>
        <v>0</v>
      </c>
      <c r="J268" s="479">
        <f t="shared" si="277"/>
        <v>0</v>
      </c>
      <c r="K268" s="479">
        <f t="shared" ref="K268" si="278">K546</f>
        <v>0</v>
      </c>
      <c r="L268" s="479">
        <f t="shared" ref="L268" si="279">L546</f>
        <v>0</v>
      </c>
      <c r="M268" s="795" t="e">
        <f t="shared" si="180"/>
        <v>#DIV/0!</v>
      </c>
      <c r="N268" s="479">
        <f t="shared" ref="N268:P268" si="280">N546</f>
        <v>0</v>
      </c>
      <c r="O268" s="479">
        <f t="shared" si="280"/>
        <v>0</v>
      </c>
      <c r="P268" s="479">
        <f t="shared" si="280"/>
        <v>0</v>
      </c>
    </row>
    <row r="269" spans="1:16" s="234" customFormat="1" hidden="1" x14ac:dyDescent="0.2">
      <c r="A269" s="504"/>
      <c r="B269" s="489"/>
      <c r="C269" s="489"/>
      <c r="D269" s="489"/>
      <c r="E269" s="971"/>
      <c r="F269" s="502" t="s">
        <v>111</v>
      </c>
      <c r="G269" s="993"/>
      <c r="H269" s="479">
        <f t="shared" ref="H269:K271" si="281">H547</f>
        <v>0</v>
      </c>
      <c r="I269" s="418">
        <f t="shared" ref="I269:J269" si="282">I547</f>
        <v>0</v>
      </c>
      <c r="J269" s="479">
        <f t="shared" si="282"/>
        <v>0</v>
      </c>
      <c r="K269" s="479">
        <f t="shared" si="281"/>
        <v>0</v>
      </c>
      <c r="L269" s="479">
        <f t="shared" ref="L269" si="283">L547</f>
        <v>0</v>
      </c>
      <c r="M269" s="795" t="e">
        <f t="shared" si="180"/>
        <v>#DIV/0!</v>
      </c>
      <c r="N269" s="479">
        <f t="shared" ref="N269:P269" si="284">N547</f>
        <v>0</v>
      </c>
      <c r="O269" s="479">
        <f t="shared" si="284"/>
        <v>0</v>
      </c>
      <c r="P269" s="479">
        <f t="shared" si="284"/>
        <v>0</v>
      </c>
    </row>
    <row r="270" spans="1:16" s="234" customFormat="1" hidden="1" x14ac:dyDescent="0.2">
      <c r="A270" s="503"/>
      <c r="B270" s="485"/>
      <c r="C270" s="485"/>
      <c r="D270" s="485"/>
      <c r="E270" s="970" t="s">
        <v>163</v>
      </c>
      <c r="F270" s="502" t="s">
        <v>110</v>
      </c>
      <c r="G270" s="993" t="s">
        <v>164</v>
      </c>
      <c r="H270" s="479">
        <f t="shared" si="281"/>
        <v>0</v>
      </c>
      <c r="I270" s="418">
        <f t="shared" ref="I270:J270" si="285">I548</f>
        <v>71</v>
      </c>
      <c r="J270" s="479">
        <f t="shared" si="285"/>
        <v>211</v>
      </c>
      <c r="K270" s="479">
        <f t="shared" si="281"/>
        <v>64</v>
      </c>
      <c r="L270" s="479">
        <f t="shared" ref="L270" si="286">L548</f>
        <v>64000</v>
      </c>
      <c r="M270" s="795">
        <f t="shared" si="180"/>
        <v>0.30331753554502372</v>
      </c>
      <c r="N270" s="479">
        <f t="shared" ref="N270:P270" si="287">N548</f>
        <v>70</v>
      </c>
      <c r="O270" s="479">
        <f t="shared" si="287"/>
        <v>74</v>
      </c>
      <c r="P270" s="479">
        <f t="shared" si="287"/>
        <v>78</v>
      </c>
    </row>
    <row r="271" spans="1:16" s="234" customFormat="1" hidden="1" x14ac:dyDescent="0.2">
      <c r="A271" s="504"/>
      <c r="B271" s="489"/>
      <c r="C271" s="489"/>
      <c r="D271" s="489"/>
      <c r="E271" s="971"/>
      <c r="F271" s="502" t="s">
        <v>111</v>
      </c>
      <c r="G271" s="993"/>
      <c r="H271" s="479">
        <f t="shared" si="281"/>
        <v>0</v>
      </c>
      <c r="I271" s="418">
        <f t="shared" ref="I271:J271" si="288">I549</f>
        <v>71</v>
      </c>
      <c r="J271" s="479">
        <f t="shared" si="288"/>
        <v>211</v>
      </c>
      <c r="K271" s="479">
        <f t="shared" si="281"/>
        <v>64</v>
      </c>
      <c r="L271" s="479">
        <f t="shared" ref="L271" si="289">L549</f>
        <v>64000</v>
      </c>
      <c r="M271" s="795">
        <f t="shared" si="180"/>
        <v>0.30331753554502372</v>
      </c>
      <c r="N271" s="479">
        <f t="shared" ref="N271:P271" si="290">N549</f>
        <v>70</v>
      </c>
      <c r="O271" s="479">
        <f t="shared" si="290"/>
        <v>74</v>
      </c>
      <c r="P271" s="479">
        <f t="shared" si="290"/>
        <v>78</v>
      </c>
    </row>
    <row r="272" spans="1:16" s="234" customFormat="1" hidden="1" x14ac:dyDescent="0.2">
      <c r="A272" s="503"/>
      <c r="B272" s="485"/>
      <c r="C272" s="485"/>
      <c r="D272" s="485"/>
      <c r="E272" s="970" t="s">
        <v>303</v>
      </c>
      <c r="F272" s="502" t="s">
        <v>110</v>
      </c>
      <c r="G272" s="993" t="s">
        <v>165</v>
      </c>
      <c r="H272" s="479">
        <f>H274+H276</f>
        <v>0</v>
      </c>
      <c r="I272" s="418">
        <f t="shared" ref="I272:J272" si="291">I274+I276</f>
        <v>7</v>
      </c>
      <c r="J272" s="479">
        <f t="shared" si="291"/>
        <v>275</v>
      </c>
      <c r="K272" s="479">
        <f t="shared" ref="K272" si="292">K274+K276</f>
        <v>831</v>
      </c>
      <c r="L272" s="479">
        <f t="shared" ref="L272" si="293">L274+L276</f>
        <v>831000</v>
      </c>
      <c r="M272" s="795">
        <f t="shared" si="180"/>
        <v>3.021818181818182</v>
      </c>
      <c r="N272" s="479">
        <f t="shared" ref="N272:P273" si="294">N274+N276</f>
        <v>914</v>
      </c>
      <c r="O272" s="479">
        <f t="shared" si="294"/>
        <v>960</v>
      </c>
      <c r="P272" s="479">
        <f t="shared" si="294"/>
        <v>1008</v>
      </c>
    </row>
    <row r="273" spans="1:16" s="234" customFormat="1" hidden="1" x14ac:dyDescent="0.2">
      <c r="A273" s="504"/>
      <c r="B273" s="489"/>
      <c r="C273" s="489"/>
      <c r="D273" s="489"/>
      <c r="E273" s="971"/>
      <c r="F273" s="502" t="s">
        <v>111</v>
      </c>
      <c r="G273" s="993"/>
      <c r="H273" s="479">
        <f>H275+H277</f>
        <v>0</v>
      </c>
      <c r="I273" s="418">
        <f t="shared" ref="I273:J273" si="295">I275+I277</f>
        <v>7</v>
      </c>
      <c r="J273" s="479">
        <f t="shared" si="295"/>
        <v>275</v>
      </c>
      <c r="K273" s="479">
        <f t="shared" ref="K273" si="296">K275+K277</f>
        <v>831</v>
      </c>
      <c r="L273" s="479">
        <f t="shared" ref="L273" si="297">L275+L277</f>
        <v>831000</v>
      </c>
      <c r="M273" s="795">
        <f t="shared" si="180"/>
        <v>3.021818181818182</v>
      </c>
      <c r="N273" s="479">
        <f t="shared" si="294"/>
        <v>914</v>
      </c>
      <c r="O273" s="479">
        <f t="shared" si="294"/>
        <v>960</v>
      </c>
      <c r="P273" s="479">
        <f t="shared" si="294"/>
        <v>1008</v>
      </c>
    </row>
    <row r="274" spans="1:16" s="234" customFormat="1" hidden="1" x14ac:dyDescent="0.2">
      <c r="A274" s="503"/>
      <c r="B274" s="485"/>
      <c r="C274" s="485"/>
      <c r="D274" s="485"/>
      <c r="E274" s="970" t="s">
        <v>304</v>
      </c>
      <c r="F274" s="502" t="s">
        <v>110</v>
      </c>
      <c r="G274" s="993" t="s">
        <v>166</v>
      </c>
      <c r="H274" s="479">
        <f t="shared" ref="H274:K287" si="298">H552</f>
        <v>0</v>
      </c>
      <c r="I274" s="418">
        <f t="shared" ref="I274:J274" si="299">I552</f>
        <v>7</v>
      </c>
      <c r="J274" s="479">
        <f t="shared" si="299"/>
        <v>75</v>
      </c>
      <c r="K274" s="479">
        <f t="shared" si="298"/>
        <v>50</v>
      </c>
      <c r="L274" s="479">
        <f t="shared" ref="L274" si="300">L552</f>
        <v>50000</v>
      </c>
      <c r="M274" s="795">
        <f t="shared" si="180"/>
        <v>0.66666666666666663</v>
      </c>
      <c r="N274" s="479">
        <f t="shared" ref="N274:P274" si="301">N552</f>
        <v>55</v>
      </c>
      <c r="O274" s="479">
        <f t="shared" si="301"/>
        <v>58</v>
      </c>
      <c r="P274" s="479">
        <f t="shared" si="301"/>
        <v>61</v>
      </c>
    </row>
    <row r="275" spans="1:16" s="234" customFormat="1" hidden="1" x14ac:dyDescent="0.2">
      <c r="A275" s="504"/>
      <c r="B275" s="489"/>
      <c r="C275" s="489"/>
      <c r="D275" s="489"/>
      <c r="E275" s="971"/>
      <c r="F275" s="502" t="s">
        <v>111</v>
      </c>
      <c r="G275" s="993"/>
      <c r="H275" s="479">
        <f t="shared" si="298"/>
        <v>0</v>
      </c>
      <c r="I275" s="418">
        <f t="shared" ref="I275:J275" si="302">I553</f>
        <v>7</v>
      </c>
      <c r="J275" s="479">
        <f t="shared" si="302"/>
        <v>75</v>
      </c>
      <c r="K275" s="479">
        <f t="shared" si="298"/>
        <v>50</v>
      </c>
      <c r="L275" s="479">
        <f t="shared" ref="L275" si="303">L553</f>
        <v>50000</v>
      </c>
      <c r="M275" s="795">
        <f t="shared" si="180"/>
        <v>0.66666666666666663</v>
      </c>
      <c r="N275" s="479">
        <f t="shared" ref="N275:P275" si="304">N553</f>
        <v>55</v>
      </c>
      <c r="O275" s="479">
        <f t="shared" si="304"/>
        <v>58</v>
      </c>
      <c r="P275" s="479">
        <f t="shared" si="304"/>
        <v>61</v>
      </c>
    </row>
    <row r="276" spans="1:16" s="234" customFormat="1" hidden="1" x14ac:dyDescent="0.2">
      <c r="A276" s="503"/>
      <c r="B276" s="485"/>
      <c r="C276" s="485"/>
      <c r="D276" s="485"/>
      <c r="E276" s="970" t="s">
        <v>305</v>
      </c>
      <c r="F276" s="502" t="s">
        <v>110</v>
      </c>
      <c r="G276" s="993" t="s">
        <v>167</v>
      </c>
      <c r="H276" s="479">
        <f t="shared" si="298"/>
        <v>0</v>
      </c>
      <c r="I276" s="418">
        <f t="shared" ref="I276:J276" si="305">I554</f>
        <v>0</v>
      </c>
      <c r="J276" s="479">
        <f t="shared" si="305"/>
        <v>200</v>
      </c>
      <c r="K276" s="479">
        <f t="shared" si="298"/>
        <v>781</v>
      </c>
      <c r="L276" s="479">
        <f t="shared" ref="L276" si="306">L554</f>
        <v>781000</v>
      </c>
      <c r="M276" s="795">
        <f t="shared" si="180"/>
        <v>3.9049999999999998</v>
      </c>
      <c r="N276" s="479">
        <f t="shared" ref="N276:P276" si="307">N554</f>
        <v>859</v>
      </c>
      <c r="O276" s="479">
        <f t="shared" si="307"/>
        <v>902</v>
      </c>
      <c r="P276" s="479">
        <f t="shared" si="307"/>
        <v>947</v>
      </c>
    </row>
    <row r="277" spans="1:16" s="234" customFormat="1" hidden="1" x14ac:dyDescent="0.2">
      <c r="A277" s="504"/>
      <c r="B277" s="489"/>
      <c r="C277" s="489"/>
      <c r="D277" s="489"/>
      <c r="E277" s="971"/>
      <c r="F277" s="502" t="s">
        <v>111</v>
      </c>
      <c r="G277" s="993"/>
      <c r="H277" s="479">
        <f t="shared" si="298"/>
        <v>0</v>
      </c>
      <c r="I277" s="418">
        <f t="shared" ref="I277:J277" si="308">I555</f>
        <v>0</v>
      </c>
      <c r="J277" s="479">
        <f t="shared" si="308"/>
        <v>200</v>
      </c>
      <c r="K277" s="479">
        <f t="shared" si="298"/>
        <v>781</v>
      </c>
      <c r="L277" s="479">
        <f t="shared" ref="L277" si="309">L555</f>
        <v>781000</v>
      </c>
      <c r="M277" s="795">
        <f t="shared" si="180"/>
        <v>3.9049999999999998</v>
      </c>
      <c r="N277" s="479">
        <f t="shared" ref="N277:P277" si="310">N555</f>
        <v>859</v>
      </c>
      <c r="O277" s="479">
        <f t="shared" si="310"/>
        <v>902</v>
      </c>
      <c r="P277" s="479">
        <f t="shared" si="310"/>
        <v>947</v>
      </c>
    </row>
    <row r="278" spans="1:16" s="234" customFormat="1" hidden="1" x14ac:dyDescent="0.2">
      <c r="A278" s="503"/>
      <c r="B278" s="485"/>
      <c r="C278" s="485"/>
      <c r="D278" s="485"/>
      <c r="E278" s="970" t="s">
        <v>306</v>
      </c>
      <c r="F278" s="502" t="s">
        <v>110</v>
      </c>
      <c r="G278" s="993" t="s">
        <v>168</v>
      </c>
      <c r="H278" s="479">
        <f t="shared" si="298"/>
        <v>0</v>
      </c>
      <c r="I278" s="418">
        <f t="shared" ref="I278:J278" si="311">I556</f>
        <v>0</v>
      </c>
      <c r="J278" s="479">
        <f t="shared" si="311"/>
        <v>0</v>
      </c>
      <c r="K278" s="479">
        <f t="shared" si="298"/>
        <v>0</v>
      </c>
      <c r="L278" s="479">
        <f t="shared" ref="L278" si="312">L556</f>
        <v>0</v>
      </c>
      <c r="M278" s="795" t="e">
        <f t="shared" si="180"/>
        <v>#DIV/0!</v>
      </c>
      <c r="N278" s="479">
        <f t="shared" ref="N278:P278" si="313">N556</f>
        <v>0</v>
      </c>
      <c r="O278" s="479">
        <f t="shared" si="313"/>
        <v>0</v>
      </c>
      <c r="P278" s="479">
        <f t="shared" si="313"/>
        <v>0</v>
      </c>
    </row>
    <row r="279" spans="1:16" s="234" customFormat="1" hidden="1" x14ac:dyDescent="0.2">
      <c r="A279" s="504"/>
      <c r="B279" s="489"/>
      <c r="C279" s="489"/>
      <c r="D279" s="489"/>
      <c r="E279" s="971"/>
      <c r="F279" s="502" t="s">
        <v>111</v>
      </c>
      <c r="G279" s="993"/>
      <c r="H279" s="479">
        <f t="shared" si="298"/>
        <v>0</v>
      </c>
      <c r="I279" s="418">
        <f t="shared" ref="I279:J279" si="314">I557</f>
        <v>0</v>
      </c>
      <c r="J279" s="479">
        <f t="shared" si="314"/>
        <v>0</v>
      </c>
      <c r="K279" s="479">
        <f t="shared" si="298"/>
        <v>0</v>
      </c>
      <c r="L279" s="479">
        <f t="shared" ref="L279" si="315">L557</f>
        <v>0</v>
      </c>
      <c r="M279" s="795" t="e">
        <f t="shared" si="180"/>
        <v>#DIV/0!</v>
      </c>
      <c r="N279" s="479">
        <f t="shared" ref="N279:P279" si="316">N557</f>
        <v>0</v>
      </c>
      <c r="O279" s="479">
        <f t="shared" si="316"/>
        <v>0</v>
      </c>
      <c r="P279" s="479">
        <f t="shared" si="316"/>
        <v>0</v>
      </c>
    </row>
    <row r="280" spans="1:16" s="234" customFormat="1" hidden="1" x14ac:dyDescent="0.2">
      <c r="A280" s="503"/>
      <c r="B280" s="485"/>
      <c r="C280" s="485"/>
      <c r="D280" s="485"/>
      <c r="E280" s="970" t="s">
        <v>307</v>
      </c>
      <c r="F280" s="502" t="s">
        <v>110</v>
      </c>
      <c r="G280" s="993" t="s">
        <v>169</v>
      </c>
      <c r="H280" s="479">
        <f t="shared" si="298"/>
        <v>0</v>
      </c>
      <c r="I280" s="418">
        <f t="shared" ref="I280:J280" si="317">I558</f>
        <v>163</v>
      </c>
      <c r="J280" s="479">
        <f t="shared" si="317"/>
        <v>570</v>
      </c>
      <c r="K280" s="479">
        <f t="shared" si="298"/>
        <v>2593</v>
      </c>
      <c r="L280" s="479">
        <f t="shared" ref="L280" si="318">L558</f>
        <v>2592800</v>
      </c>
      <c r="M280" s="795">
        <f t="shared" si="180"/>
        <v>4.549122807017544</v>
      </c>
      <c r="N280" s="479">
        <f t="shared" ref="N280:P280" si="319">N558</f>
        <v>2852</v>
      </c>
      <c r="O280" s="479">
        <f t="shared" si="319"/>
        <v>2995</v>
      </c>
      <c r="P280" s="479">
        <f t="shared" si="319"/>
        <v>3145</v>
      </c>
    </row>
    <row r="281" spans="1:16" s="234" customFormat="1" hidden="1" x14ac:dyDescent="0.2">
      <c r="A281" s="504"/>
      <c r="B281" s="489"/>
      <c r="C281" s="489"/>
      <c r="D281" s="489"/>
      <c r="E281" s="971"/>
      <c r="F281" s="502" t="s">
        <v>111</v>
      </c>
      <c r="G281" s="993"/>
      <c r="H281" s="479">
        <f t="shared" si="298"/>
        <v>0</v>
      </c>
      <c r="I281" s="418">
        <f t="shared" ref="I281:J281" si="320">I559</f>
        <v>163</v>
      </c>
      <c r="J281" s="479">
        <f t="shared" si="320"/>
        <v>570</v>
      </c>
      <c r="K281" s="479">
        <f t="shared" si="298"/>
        <v>2593</v>
      </c>
      <c r="L281" s="479">
        <f t="shared" ref="L281" si="321">L559</f>
        <v>2592800</v>
      </c>
      <c r="M281" s="795">
        <f t="shared" si="180"/>
        <v>4.549122807017544</v>
      </c>
      <c r="N281" s="479">
        <f t="shared" ref="N281:P281" si="322">N559</f>
        <v>2852</v>
      </c>
      <c r="O281" s="479">
        <f t="shared" si="322"/>
        <v>2995</v>
      </c>
      <c r="P281" s="479">
        <f t="shared" si="322"/>
        <v>3145</v>
      </c>
    </row>
    <row r="282" spans="1:16" s="234" customFormat="1" hidden="1" x14ac:dyDescent="0.2">
      <c r="A282" s="503"/>
      <c r="B282" s="485"/>
      <c r="C282" s="485"/>
      <c r="D282" s="485"/>
      <c r="E282" s="970" t="s">
        <v>308</v>
      </c>
      <c r="F282" s="502" t="s">
        <v>110</v>
      </c>
      <c r="G282" s="993" t="s">
        <v>170</v>
      </c>
      <c r="H282" s="479">
        <f t="shared" si="298"/>
        <v>0</v>
      </c>
      <c r="I282" s="418">
        <f t="shared" ref="I282:J282" si="323">I560</f>
        <v>0</v>
      </c>
      <c r="J282" s="479">
        <f t="shared" si="323"/>
        <v>461</v>
      </c>
      <c r="K282" s="479">
        <f t="shared" si="298"/>
        <v>321</v>
      </c>
      <c r="L282" s="479">
        <f t="shared" ref="L282" si="324">L560</f>
        <v>320690</v>
      </c>
      <c r="M282" s="795">
        <f t="shared" si="180"/>
        <v>0.69631236442516264</v>
      </c>
      <c r="N282" s="479">
        <f t="shared" ref="N282:P282" si="325">N560</f>
        <v>353</v>
      </c>
      <c r="O282" s="479">
        <f t="shared" si="325"/>
        <v>371</v>
      </c>
      <c r="P282" s="479">
        <f t="shared" si="325"/>
        <v>390</v>
      </c>
    </row>
    <row r="283" spans="1:16" s="234" customFormat="1" hidden="1" x14ac:dyDescent="0.2">
      <c r="A283" s="504"/>
      <c r="B283" s="489"/>
      <c r="C283" s="489"/>
      <c r="D283" s="489"/>
      <c r="E283" s="971"/>
      <c r="F283" s="502" t="s">
        <v>111</v>
      </c>
      <c r="G283" s="993"/>
      <c r="H283" s="479">
        <f t="shared" si="298"/>
        <v>0</v>
      </c>
      <c r="I283" s="418">
        <f t="shared" ref="I283:J283" si="326">I561</f>
        <v>0</v>
      </c>
      <c r="J283" s="479">
        <f t="shared" si="326"/>
        <v>461</v>
      </c>
      <c r="K283" s="479">
        <f t="shared" si="298"/>
        <v>321</v>
      </c>
      <c r="L283" s="479">
        <f t="shared" ref="L283" si="327">L561</f>
        <v>320690</v>
      </c>
      <c r="M283" s="795">
        <f t="shared" si="180"/>
        <v>0.69631236442516264</v>
      </c>
      <c r="N283" s="479">
        <f t="shared" ref="N283:P283" si="328">N561</f>
        <v>353</v>
      </c>
      <c r="O283" s="479">
        <f t="shared" si="328"/>
        <v>371</v>
      </c>
      <c r="P283" s="479">
        <f t="shared" si="328"/>
        <v>390</v>
      </c>
    </row>
    <row r="284" spans="1:16" s="234" customFormat="1" hidden="1" x14ac:dyDescent="0.2">
      <c r="A284" s="503"/>
      <c r="B284" s="485"/>
      <c r="C284" s="485"/>
      <c r="D284" s="485"/>
      <c r="E284" s="970" t="s">
        <v>309</v>
      </c>
      <c r="F284" s="502" t="s">
        <v>110</v>
      </c>
      <c r="G284" s="993" t="s">
        <v>171</v>
      </c>
      <c r="H284" s="479">
        <f t="shared" si="298"/>
        <v>0</v>
      </c>
      <c r="I284" s="418">
        <f t="shared" ref="I284:J284" si="329">I562</f>
        <v>24</v>
      </c>
      <c r="J284" s="479">
        <f t="shared" si="329"/>
        <v>154</v>
      </c>
      <c r="K284" s="479">
        <f t="shared" si="298"/>
        <v>34</v>
      </c>
      <c r="L284" s="479">
        <f t="shared" ref="L284" si="330">L562</f>
        <v>34000</v>
      </c>
      <c r="M284" s="795">
        <f t="shared" si="180"/>
        <v>0.22077922077922077</v>
      </c>
      <c r="N284" s="479">
        <f t="shared" ref="N284:P284" si="331">N562</f>
        <v>37</v>
      </c>
      <c r="O284" s="479">
        <f t="shared" si="331"/>
        <v>39</v>
      </c>
      <c r="P284" s="479">
        <f t="shared" si="331"/>
        <v>41</v>
      </c>
    </row>
    <row r="285" spans="1:16" s="234" customFormat="1" hidden="1" x14ac:dyDescent="0.2">
      <c r="A285" s="504"/>
      <c r="B285" s="489"/>
      <c r="C285" s="489"/>
      <c r="D285" s="489"/>
      <c r="E285" s="971"/>
      <c r="F285" s="502" t="s">
        <v>111</v>
      </c>
      <c r="G285" s="993"/>
      <c r="H285" s="479">
        <f t="shared" si="298"/>
        <v>0</v>
      </c>
      <c r="I285" s="418">
        <f t="shared" ref="I285:J285" si="332">I563</f>
        <v>24</v>
      </c>
      <c r="J285" s="479">
        <f t="shared" si="332"/>
        <v>154</v>
      </c>
      <c r="K285" s="479">
        <f t="shared" si="298"/>
        <v>34</v>
      </c>
      <c r="L285" s="479">
        <f t="shared" ref="L285" si="333">L563</f>
        <v>34000</v>
      </c>
      <c r="M285" s="795">
        <f t="shared" si="180"/>
        <v>0.22077922077922077</v>
      </c>
      <c r="N285" s="479">
        <f t="shared" ref="N285:P285" si="334">N563</f>
        <v>37</v>
      </c>
      <c r="O285" s="479">
        <f t="shared" si="334"/>
        <v>39</v>
      </c>
      <c r="P285" s="479">
        <f t="shared" si="334"/>
        <v>41</v>
      </c>
    </row>
    <row r="286" spans="1:16" s="234" customFormat="1" hidden="1" x14ac:dyDescent="0.2">
      <c r="A286" s="503"/>
      <c r="B286" s="485"/>
      <c r="C286" s="485"/>
      <c r="D286" s="485"/>
      <c r="E286" s="984" t="s">
        <v>310</v>
      </c>
      <c r="F286" s="502" t="s">
        <v>110</v>
      </c>
      <c r="G286" s="993" t="s">
        <v>172</v>
      </c>
      <c r="H286" s="479">
        <f t="shared" si="298"/>
        <v>0</v>
      </c>
      <c r="I286" s="418">
        <f t="shared" ref="I286:J286" si="335">I564</f>
        <v>93</v>
      </c>
      <c r="J286" s="479">
        <f t="shared" si="335"/>
        <v>274</v>
      </c>
      <c r="K286" s="479">
        <f t="shared" si="298"/>
        <v>460</v>
      </c>
      <c r="L286" s="479">
        <f t="shared" ref="L286" si="336">L564</f>
        <v>460000</v>
      </c>
      <c r="M286" s="795">
        <f t="shared" si="180"/>
        <v>1.6788321167883211</v>
      </c>
      <c r="N286" s="479">
        <f t="shared" ref="N286:P286" si="337">N564</f>
        <v>506</v>
      </c>
      <c r="O286" s="479">
        <f t="shared" si="337"/>
        <v>531</v>
      </c>
      <c r="P286" s="479">
        <f t="shared" si="337"/>
        <v>558</v>
      </c>
    </row>
    <row r="287" spans="1:16" s="234" customFormat="1" hidden="1" x14ac:dyDescent="0.2">
      <c r="A287" s="504"/>
      <c r="B287" s="489"/>
      <c r="C287" s="489"/>
      <c r="D287" s="489"/>
      <c r="E287" s="985"/>
      <c r="F287" s="508" t="s">
        <v>111</v>
      </c>
      <c r="G287" s="993"/>
      <c r="H287" s="479">
        <f t="shared" si="298"/>
        <v>0</v>
      </c>
      <c r="I287" s="418">
        <f t="shared" ref="I287:J287" si="338">I565</f>
        <v>93</v>
      </c>
      <c r="J287" s="479">
        <f t="shared" si="338"/>
        <v>274</v>
      </c>
      <c r="K287" s="479">
        <f t="shared" si="298"/>
        <v>460</v>
      </c>
      <c r="L287" s="479">
        <f t="shared" ref="L287" si="339">L565</f>
        <v>460000</v>
      </c>
      <c r="M287" s="795">
        <f t="shared" si="180"/>
        <v>1.6788321167883211</v>
      </c>
      <c r="N287" s="479">
        <f t="shared" ref="N287:P287" si="340">N565</f>
        <v>506</v>
      </c>
      <c r="O287" s="479">
        <f t="shared" si="340"/>
        <v>531</v>
      </c>
      <c r="P287" s="479">
        <f t="shared" si="340"/>
        <v>558</v>
      </c>
    </row>
    <row r="288" spans="1:16" s="234" customFormat="1" hidden="1" x14ac:dyDescent="0.2">
      <c r="A288" s="503"/>
      <c r="B288" s="485"/>
      <c r="C288" s="485"/>
      <c r="D288" s="485"/>
      <c r="E288" s="970" t="s">
        <v>173</v>
      </c>
      <c r="F288" s="502" t="s">
        <v>110</v>
      </c>
      <c r="G288" s="993" t="s">
        <v>174</v>
      </c>
      <c r="H288" s="479">
        <f>H290+H292+H294+H296+H298+H300</f>
        <v>0</v>
      </c>
      <c r="I288" s="418">
        <f t="shared" ref="I288:J288" si="341">I290+I292+I294+I296+I298+I300</f>
        <v>950</v>
      </c>
      <c r="J288" s="479">
        <f t="shared" si="341"/>
        <v>1851</v>
      </c>
      <c r="K288" s="479">
        <f t="shared" ref="K288" si="342">K290+K292+K294+K296+K298+K300</f>
        <v>1996</v>
      </c>
      <c r="L288" s="479">
        <f t="shared" ref="L288" si="343">L290+L292+L294+L296+L298+L300</f>
        <v>1995920</v>
      </c>
      <c r="M288" s="795">
        <f t="shared" si="180"/>
        <v>1.078336034575905</v>
      </c>
      <c r="N288" s="479">
        <f t="shared" ref="N288:P289" si="344">N290+N292+N294+N296+N298+N300</f>
        <v>2196</v>
      </c>
      <c r="O288" s="479">
        <f t="shared" si="344"/>
        <v>2305</v>
      </c>
      <c r="P288" s="479">
        <f t="shared" si="344"/>
        <v>2420</v>
      </c>
    </row>
    <row r="289" spans="1:16" s="234" customFormat="1" hidden="1" x14ac:dyDescent="0.2">
      <c r="A289" s="504"/>
      <c r="B289" s="489"/>
      <c r="C289" s="489"/>
      <c r="D289" s="489"/>
      <c r="E289" s="971"/>
      <c r="F289" s="502" t="s">
        <v>111</v>
      </c>
      <c r="G289" s="993"/>
      <c r="H289" s="479">
        <f>H291+H293+H295+H297+H299+H301</f>
        <v>0</v>
      </c>
      <c r="I289" s="418">
        <f t="shared" ref="I289:J289" si="345">I291+I293+I295+I297+I299+I301</f>
        <v>950</v>
      </c>
      <c r="J289" s="479">
        <f t="shared" si="345"/>
        <v>1851</v>
      </c>
      <c r="K289" s="479">
        <f t="shared" ref="K289" si="346">K291+K293+K295+K297+K299+K301</f>
        <v>1996</v>
      </c>
      <c r="L289" s="479">
        <f t="shared" ref="L289" si="347">L291+L293+L295+L297+L299+L301</f>
        <v>1995920</v>
      </c>
      <c r="M289" s="795">
        <f t="shared" si="180"/>
        <v>1.078336034575905</v>
      </c>
      <c r="N289" s="479">
        <f t="shared" si="344"/>
        <v>2196</v>
      </c>
      <c r="O289" s="479">
        <f t="shared" si="344"/>
        <v>2305</v>
      </c>
      <c r="P289" s="479">
        <f t="shared" si="344"/>
        <v>2420</v>
      </c>
    </row>
    <row r="290" spans="1:16" s="234" customFormat="1" hidden="1" x14ac:dyDescent="0.2">
      <c r="A290" s="503"/>
      <c r="B290" s="485"/>
      <c r="C290" s="485"/>
      <c r="D290" s="485"/>
      <c r="E290" s="970" t="s">
        <v>311</v>
      </c>
      <c r="F290" s="502" t="s">
        <v>110</v>
      </c>
      <c r="G290" s="993" t="s">
        <v>175</v>
      </c>
      <c r="H290" s="479">
        <f t="shared" ref="H290:K301" si="348">H568</f>
        <v>0</v>
      </c>
      <c r="I290" s="418">
        <f t="shared" ref="I290:J290" si="349">I568</f>
        <v>43</v>
      </c>
      <c r="J290" s="479">
        <f t="shared" si="349"/>
        <v>51</v>
      </c>
      <c r="K290" s="479">
        <f t="shared" si="348"/>
        <v>12</v>
      </c>
      <c r="L290" s="479">
        <f t="shared" ref="L290" si="350">L568</f>
        <v>12000</v>
      </c>
      <c r="M290" s="795">
        <f t="shared" si="180"/>
        <v>0.23529411764705882</v>
      </c>
      <c r="N290" s="479">
        <f t="shared" ref="N290:P290" si="351">N568</f>
        <v>13</v>
      </c>
      <c r="O290" s="479">
        <f t="shared" si="351"/>
        <v>14</v>
      </c>
      <c r="P290" s="479">
        <f t="shared" si="351"/>
        <v>15</v>
      </c>
    </row>
    <row r="291" spans="1:16" s="234" customFormat="1" hidden="1" x14ac:dyDescent="0.2">
      <c r="A291" s="504"/>
      <c r="B291" s="489"/>
      <c r="C291" s="489"/>
      <c r="D291" s="489"/>
      <c r="E291" s="971"/>
      <c r="F291" s="502" t="s">
        <v>111</v>
      </c>
      <c r="G291" s="993"/>
      <c r="H291" s="479">
        <f t="shared" si="348"/>
        <v>0</v>
      </c>
      <c r="I291" s="418">
        <f t="shared" ref="I291:J291" si="352">I569</f>
        <v>43</v>
      </c>
      <c r="J291" s="479">
        <f t="shared" si="352"/>
        <v>51</v>
      </c>
      <c r="K291" s="479">
        <f t="shared" si="348"/>
        <v>12</v>
      </c>
      <c r="L291" s="479">
        <f t="shared" ref="L291" si="353">L569</f>
        <v>12000</v>
      </c>
      <c r="M291" s="795">
        <f t="shared" si="180"/>
        <v>0.23529411764705882</v>
      </c>
      <c r="N291" s="479">
        <f t="shared" ref="N291:P291" si="354">N569</f>
        <v>13</v>
      </c>
      <c r="O291" s="479">
        <f t="shared" si="354"/>
        <v>14</v>
      </c>
      <c r="P291" s="479">
        <f t="shared" si="354"/>
        <v>15</v>
      </c>
    </row>
    <row r="292" spans="1:16" s="234" customFormat="1" hidden="1" x14ac:dyDescent="0.2">
      <c r="A292" s="503"/>
      <c r="B292" s="485"/>
      <c r="C292" s="485"/>
      <c r="D292" s="485"/>
      <c r="E292" s="970" t="s">
        <v>312</v>
      </c>
      <c r="F292" s="502" t="s">
        <v>110</v>
      </c>
      <c r="G292" s="993" t="s">
        <v>177</v>
      </c>
      <c r="H292" s="479">
        <f t="shared" si="348"/>
        <v>0</v>
      </c>
      <c r="I292" s="418">
        <f t="shared" ref="I292:J292" si="355">I570</f>
        <v>36</v>
      </c>
      <c r="J292" s="479">
        <f t="shared" si="355"/>
        <v>615</v>
      </c>
      <c r="K292" s="479">
        <f t="shared" si="348"/>
        <v>60</v>
      </c>
      <c r="L292" s="479">
        <f t="shared" ref="L292" si="356">L570</f>
        <v>60000</v>
      </c>
      <c r="M292" s="795">
        <f t="shared" si="180"/>
        <v>9.7560975609756101E-2</v>
      </c>
      <c r="N292" s="479">
        <f t="shared" ref="N292:P292" si="357">N570</f>
        <v>66</v>
      </c>
      <c r="O292" s="479">
        <f t="shared" si="357"/>
        <v>69</v>
      </c>
      <c r="P292" s="479">
        <f t="shared" si="357"/>
        <v>72</v>
      </c>
    </row>
    <row r="293" spans="1:16" s="234" customFormat="1" hidden="1" x14ac:dyDescent="0.2">
      <c r="A293" s="504"/>
      <c r="B293" s="489"/>
      <c r="C293" s="489"/>
      <c r="D293" s="489"/>
      <c r="E293" s="971"/>
      <c r="F293" s="502" t="s">
        <v>111</v>
      </c>
      <c r="G293" s="993"/>
      <c r="H293" s="479">
        <f t="shared" si="348"/>
        <v>0</v>
      </c>
      <c r="I293" s="418">
        <f t="shared" ref="I293:J293" si="358">I571</f>
        <v>36</v>
      </c>
      <c r="J293" s="479">
        <f t="shared" si="358"/>
        <v>615</v>
      </c>
      <c r="K293" s="479">
        <f t="shared" si="348"/>
        <v>60</v>
      </c>
      <c r="L293" s="479">
        <f t="shared" ref="L293" si="359">L571</f>
        <v>60000</v>
      </c>
      <c r="M293" s="795">
        <f t="shared" si="180"/>
        <v>9.7560975609756101E-2</v>
      </c>
      <c r="N293" s="479">
        <f t="shared" ref="N293:P293" si="360">N571</f>
        <v>66</v>
      </c>
      <c r="O293" s="479">
        <f t="shared" si="360"/>
        <v>69</v>
      </c>
      <c r="P293" s="479">
        <f t="shared" si="360"/>
        <v>72</v>
      </c>
    </row>
    <row r="294" spans="1:16" s="234" customFormat="1" hidden="1" x14ac:dyDescent="0.2">
      <c r="A294" s="503"/>
      <c r="B294" s="485"/>
      <c r="C294" s="485"/>
      <c r="D294" s="485"/>
      <c r="E294" s="970" t="s">
        <v>313</v>
      </c>
      <c r="F294" s="502" t="s">
        <v>110</v>
      </c>
      <c r="G294" s="993" t="s">
        <v>178</v>
      </c>
      <c r="H294" s="479">
        <f t="shared" si="348"/>
        <v>0</v>
      </c>
      <c r="I294" s="418">
        <f t="shared" ref="I294:J294" si="361">I572</f>
        <v>7</v>
      </c>
      <c r="J294" s="479">
        <f t="shared" si="361"/>
        <v>14</v>
      </c>
      <c r="K294" s="479">
        <f t="shared" si="348"/>
        <v>25</v>
      </c>
      <c r="L294" s="479">
        <f t="shared" ref="L294" si="362">L572</f>
        <v>25000</v>
      </c>
      <c r="M294" s="795">
        <f t="shared" si="180"/>
        <v>1.7857142857142858</v>
      </c>
      <c r="N294" s="479">
        <f t="shared" ref="N294:P294" si="363">N572</f>
        <v>28</v>
      </c>
      <c r="O294" s="479">
        <f t="shared" si="363"/>
        <v>29</v>
      </c>
      <c r="P294" s="479">
        <f t="shared" si="363"/>
        <v>30</v>
      </c>
    </row>
    <row r="295" spans="1:16" s="234" customFormat="1" hidden="1" x14ac:dyDescent="0.2">
      <c r="A295" s="504"/>
      <c r="B295" s="489"/>
      <c r="C295" s="489"/>
      <c r="D295" s="489"/>
      <c r="E295" s="971"/>
      <c r="F295" s="502" t="s">
        <v>111</v>
      </c>
      <c r="G295" s="993"/>
      <c r="H295" s="479">
        <f t="shared" si="348"/>
        <v>0</v>
      </c>
      <c r="I295" s="418">
        <f t="shared" ref="I295:J295" si="364">I573</f>
        <v>7</v>
      </c>
      <c r="J295" s="479">
        <f t="shared" si="364"/>
        <v>14</v>
      </c>
      <c r="K295" s="479">
        <f t="shared" si="348"/>
        <v>25</v>
      </c>
      <c r="L295" s="479">
        <f t="shared" ref="L295" si="365">L573</f>
        <v>25000</v>
      </c>
      <c r="M295" s="795">
        <f t="shared" ref="M295:M358" si="366">K295/J295</f>
        <v>1.7857142857142858</v>
      </c>
      <c r="N295" s="479">
        <f t="shared" ref="N295:P295" si="367">N573</f>
        <v>28</v>
      </c>
      <c r="O295" s="479">
        <f t="shared" si="367"/>
        <v>29</v>
      </c>
      <c r="P295" s="479">
        <f t="shared" si="367"/>
        <v>30</v>
      </c>
    </row>
    <row r="296" spans="1:16" s="234" customFormat="1" hidden="1" x14ac:dyDescent="0.2">
      <c r="A296" s="503"/>
      <c r="B296" s="485"/>
      <c r="C296" s="485"/>
      <c r="D296" s="485"/>
      <c r="E296" s="970" t="s">
        <v>179</v>
      </c>
      <c r="F296" s="502" t="s">
        <v>110</v>
      </c>
      <c r="G296" s="993" t="s">
        <v>180</v>
      </c>
      <c r="H296" s="479">
        <f t="shared" si="348"/>
        <v>0</v>
      </c>
      <c r="I296" s="418">
        <f t="shared" ref="I296:J296" si="368">I574</f>
        <v>25</v>
      </c>
      <c r="J296" s="479">
        <f t="shared" si="368"/>
        <v>218</v>
      </c>
      <c r="K296" s="479">
        <f t="shared" si="348"/>
        <v>320</v>
      </c>
      <c r="L296" s="479">
        <f t="shared" ref="L296" si="369">L574</f>
        <v>319920</v>
      </c>
      <c r="M296" s="795">
        <f t="shared" si="366"/>
        <v>1.4678899082568808</v>
      </c>
      <c r="N296" s="479">
        <f t="shared" ref="N296:P296" si="370">N574</f>
        <v>352</v>
      </c>
      <c r="O296" s="479">
        <f t="shared" si="370"/>
        <v>370</v>
      </c>
      <c r="P296" s="479">
        <f t="shared" si="370"/>
        <v>389</v>
      </c>
    </row>
    <row r="297" spans="1:16" s="234" customFormat="1" hidden="1" x14ac:dyDescent="0.2">
      <c r="A297" s="504"/>
      <c r="B297" s="489"/>
      <c r="C297" s="489"/>
      <c r="D297" s="489"/>
      <c r="E297" s="971"/>
      <c r="F297" s="502" t="s">
        <v>111</v>
      </c>
      <c r="G297" s="993"/>
      <c r="H297" s="479">
        <f t="shared" si="348"/>
        <v>0</v>
      </c>
      <c r="I297" s="418">
        <f t="shared" ref="I297:J297" si="371">I575</f>
        <v>25</v>
      </c>
      <c r="J297" s="479">
        <f t="shared" si="371"/>
        <v>218</v>
      </c>
      <c r="K297" s="479">
        <f t="shared" si="348"/>
        <v>320</v>
      </c>
      <c r="L297" s="479">
        <f t="shared" ref="L297" si="372">L575</f>
        <v>319920</v>
      </c>
      <c r="M297" s="795">
        <f t="shared" si="366"/>
        <v>1.4678899082568808</v>
      </c>
      <c r="N297" s="479">
        <f t="shared" ref="N297:P297" si="373">N575</f>
        <v>352</v>
      </c>
      <c r="O297" s="479">
        <f t="shared" si="373"/>
        <v>370</v>
      </c>
      <c r="P297" s="479">
        <f t="shared" si="373"/>
        <v>389</v>
      </c>
    </row>
    <row r="298" spans="1:16" s="234" customFormat="1" hidden="1" x14ac:dyDescent="0.2">
      <c r="A298" s="503"/>
      <c r="B298" s="485"/>
      <c r="C298" s="485"/>
      <c r="D298" s="485"/>
      <c r="E298" s="970" t="s">
        <v>314</v>
      </c>
      <c r="F298" s="502" t="s">
        <v>110</v>
      </c>
      <c r="G298" s="993" t="s">
        <v>181</v>
      </c>
      <c r="H298" s="479">
        <f t="shared" si="348"/>
        <v>0</v>
      </c>
      <c r="I298" s="418">
        <f t="shared" ref="I298:J298" si="374">I576</f>
        <v>5</v>
      </c>
      <c r="J298" s="479">
        <f t="shared" si="374"/>
        <v>8</v>
      </c>
      <c r="K298" s="479">
        <f t="shared" si="348"/>
        <v>8</v>
      </c>
      <c r="L298" s="479">
        <f t="shared" ref="L298" si="375">L576</f>
        <v>8000</v>
      </c>
      <c r="M298" s="795">
        <f t="shared" si="366"/>
        <v>1</v>
      </c>
      <c r="N298" s="479">
        <f t="shared" ref="N298:P298" si="376">N576</f>
        <v>9</v>
      </c>
      <c r="O298" s="479">
        <f t="shared" si="376"/>
        <v>9</v>
      </c>
      <c r="P298" s="479">
        <f t="shared" si="376"/>
        <v>9</v>
      </c>
    </row>
    <row r="299" spans="1:16" s="234" customFormat="1" hidden="1" x14ac:dyDescent="0.2">
      <c r="A299" s="504"/>
      <c r="B299" s="489"/>
      <c r="C299" s="489"/>
      <c r="D299" s="489"/>
      <c r="E299" s="971"/>
      <c r="F299" s="502" t="s">
        <v>111</v>
      </c>
      <c r="G299" s="993"/>
      <c r="H299" s="479">
        <f t="shared" si="348"/>
        <v>0</v>
      </c>
      <c r="I299" s="418">
        <f t="shared" ref="I299:J299" si="377">I577</f>
        <v>5</v>
      </c>
      <c r="J299" s="479">
        <f t="shared" si="377"/>
        <v>8</v>
      </c>
      <c r="K299" s="479">
        <f t="shared" si="348"/>
        <v>8</v>
      </c>
      <c r="L299" s="479">
        <f t="shared" ref="L299" si="378">L577</f>
        <v>8000</v>
      </c>
      <c r="M299" s="795">
        <f t="shared" si="366"/>
        <v>1</v>
      </c>
      <c r="N299" s="479">
        <f t="shared" ref="N299:P299" si="379">N577</f>
        <v>9</v>
      </c>
      <c r="O299" s="479">
        <f t="shared" si="379"/>
        <v>9</v>
      </c>
      <c r="P299" s="479">
        <f t="shared" si="379"/>
        <v>9</v>
      </c>
    </row>
    <row r="300" spans="1:16" s="234" customFormat="1" hidden="1" x14ac:dyDescent="0.2">
      <c r="A300" s="503"/>
      <c r="B300" s="485"/>
      <c r="C300" s="485"/>
      <c r="D300" s="485"/>
      <c r="E300" s="970" t="s">
        <v>315</v>
      </c>
      <c r="F300" s="502" t="s">
        <v>110</v>
      </c>
      <c r="G300" s="993" t="s">
        <v>182</v>
      </c>
      <c r="H300" s="479">
        <f t="shared" si="348"/>
        <v>0</v>
      </c>
      <c r="I300" s="418">
        <f t="shared" ref="I300:J300" si="380">I578</f>
        <v>834</v>
      </c>
      <c r="J300" s="479">
        <f t="shared" si="380"/>
        <v>945</v>
      </c>
      <c r="K300" s="479">
        <f t="shared" si="348"/>
        <v>1571</v>
      </c>
      <c r="L300" s="479">
        <f t="shared" ref="L300" si="381">L578</f>
        <v>1571000</v>
      </c>
      <c r="M300" s="795">
        <f t="shared" si="366"/>
        <v>1.6624338624338624</v>
      </c>
      <c r="N300" s="479">
        <f t="shared" ref="N300:P300" si="382">N578</f>
        <v>1728</v>
      </c>
      <c r="O300" s="479">
        <f t="shared" si="382"/>
        <v>1814</v>
      </c>
      <c r="P300" s="479">
        <f t="shared" si="382"/>
        <v>1905</v>
      </c>
    </row>
    <row r="301" spans="1:16" s="234" customFormat="1" hidden="1" x14ac:dyDescent="0.2">
      <c r="A301" s="504"/>
      <c r="B301" s="489"/>
      <c r="C301" s="489"/>
      <c r="D301" s="489"/>
      <c r="E301" s="971"/>
      <c r="F301" s="502" t="s">
        <v>111</v>
      </c>
      <c r="G301" s="993"/>
      <c r="H301" s="479">
        <f t="shared" si="348"/>
        <v>0</v>
      </c>
      <c r="I301" s="418">
        <f t="shared" ref="I301:J301" si="383">I579</f>
        <v>834</v>
      </c>
      <c r="J301" s="479">
        <f t="shared" si="383"/>
        <v>945</v>
      </c>
      <c r="K301" s="479">
        <f t="shared" si="348"/>
        <v>1571</v>
      </c>
      <c r="L301" s="479">
        <f t="shared" ref="L301" si="384">L579</f>
        <v>1571000</v>
      </c>
      <c r="M301" s="795">
        <f t="shared" si="366"/>
        <v>1.6624338624338624</v>
      </c>
      <c r="N301" s="479">
        <f t="shared" ref="N301:P301" si="385">N579</f>
        <v>1728</v>
      </c>
      <c r="O301" s="479">
        <f t="shared" si="385"/>
        <v>1814</v>
      </c>
      <c r="P301" s="479">
        <f t="shared" si="385"/>
        <v>1905</v>
      </c>
    </row>
    <row r="302" spans="1:16" s="234" customFormat="1" hidden="1" x14ac:dyDescent="0.2">
      <c r="A302" s="506"/>
      <c r="B302" s="507"/>
      <c r="C302" s="507"/>
      <c r="D302" s="507"/>
      <c r="E302" s="509"/>
      <c r="F302" s="539"/>
      <c r="G302" s="510"/>
      <c r="H302" s="540"/>
      <c r="I302" s="698"/>
      <c r="J302" s="540"/>
      <c r="K302" s="540"/>
      <c r="L302" s="540"/>
      <c r="M302" s="795" t="e">
        <f t="shared" si="366"/>
        <v>#DIV/0!</v>
      </c>
      <c r="N302" s="540"/>
      <c r="O302" s="540"/>
      <c r="P302" s="540"/>
    </row>
    <row r="303" spans="1:16" s="242" customFormat="1" hidden="1" x14ac:dyDescent="0.2">
      <c r="A303" s="511"/>
      <c r="B303" s="464"/>
      <c r="C303" s="464"/>
      <c r="D303" s="464"/>
      <c r="E303" s="512" t="s">
        <v>724</v>
      </c>
      <c r="F303" s="539" t="s">
        <v>110</v>
      </c>
      <c r="G303" s="513" t="s">
        <v>725</v>
      </c>
      <c r="H303" s="540"/>
      <c r="I303" s="698"/>
      <c r="J303" s="540"/>
      <c r="K303" s="540"/>
      <c r="L303" s="540"/>
      <c r="M303" s="795" t="e">
        <f t="shared" si="366"/>
        <v>#DIV/0!</v>
      </c>
      <c r="N303" s="540"/>
      <c r="O303" s="540"/>
      <c r="P303" s="540"/>
    </row>
    <row r="304" spans="1:16" s="242" customFormat="1" hidden="1" x14ac:dyDescent="0.2">
      <c r="A304" s="511"/>
      <c r="B304" s="464"/>
      <c r="C304" s="464"/>
      <c r="D304" s="464"/>
      <c r="E304" s="512"/>
      <c r="F304" s="539" t="s">
        <v>111</v>
      </c>
      <c r="G304" s="513"/>
      <c r="H304" s="540"/>
      <c r="I304" s="698"/>
      <c r="J304" s="540"/>
      <c r="K304" s="540"/>
      <c r="L304" s="540"/>
      <c r="M304" s="795" t="e">
        <f t="shared" si="366"/>
        <v>#DIV/0!</v>
      </c>
      <c r="N304" s="540"/>
      <c r="O304" s="540"/>
      <c r="P304" s="540"/>
    </row>
    <row r="305" spans="1:16" hidden="1" x14ac:dyDescent="0.2">
      <c r="A305" s="501"/>
      <c r="B305" s="451"/>
      <c r="C305" s="451"/>
      <c r="D305" s="451"/>
      <c r="E305" s="464" t="s">
        <v>723</v>
      </c>
      <c r="F305" s="441"/>
      <c r="G305" s="514"/>
      <c r="H305" s="540"/>
      <c r="I305" s="698"/>
      <c r="J305" s="540"/>
      <c r="K305" s="540"/>
      <c r="L305" s="540"/>
      <c r="M305" s="795" t="e">
        <f t="shared" si="366"/>
        <v>#DIV/0!</v>
      </c>
      <c r="N305" s="540"/>
      <c r="O305" s="540"/>
      <c r="P305" s="540"/>
    </row>
    <row r="306" spans="1:16" hidden="1" x14ac:dyDescent="0.2">
      <c r="A306" s="501"/>
      <c r="B306" s="451"/>
      <c r="C306" s="451"/>
      <c r="D306" s="451"/>
      <c r="E306" s="464" t="s">
        <v>723</v>
      </c>
      <c r="F306" s="441"/>
      <c r="G306" s="514"/>
      <c r="H306" s="540"/>
      <c r="I306" s="698"/>
      <c r="J306" s="540"/>
      <c r="K306" s="540"/>
      <c r="L306" s="540"/>
      <c r="M306" s="795" t="e">
        <f t="shared" si="366"/>
        <v>#DIV/0!</v>
      </c>
      <c r="N306" s="540"/>
      <c r="O306" s="540"/>
      <c r="P306" s="540"/>
    </row>
    <row r="307" spans="1:16" hidden="1" x14ac:dyDescent="0.2">
      <c r="A307" s="501"/>
      <c r="B307" s="451"/>
      <c r="C307" s="451"/>
      <c r="D307" s="451"/>
      <c r="E307" s="464"/>
      <c r="F307" s="441"/>
      <c r="G307" s="514"/>
      <c r="H307" s="540"/>
      <c r="I307" s="698"/>
      <c r="J307" s="540"/>
      <c r="K307" s="540"/>
      <c r="L307" s="540"/>
      <c r="M307" s="795" t="e">
        <f t="shared" si="366"/>
        <v>#DIV/0!</v>
      </c>
      <c r="N307" s="540"/>
      <c r="O307" s="540"/>
      <c r="P307" s="540"/>
    </row>
    <row r="308" spans="1:16" hidden="1" x14ac:dyDescent="0.2">
      <c r="A308" s="501"/>
      <c r="B308" s="451"/>
      <c r="C308" s="451"/>
      <c r="D308" s="451"/>
      <c r="E308" s="512" t="s">
        <v>726</v>
      </c>
      <c r="F308" s="539" t="s">
        <v>110</v>
      </c>
      <c r="G308" s="514">
        <v>40</v>
      </c>
      <c r="H308" s="540"/>
      <c r="I308" s="698"/>
      <c r="J308" s="540"/>
      <c r="K308" s="540"/>
      <c r="L308" s="540"/>
      <c r="M308" s="795" t="e">
        <f t="shared" si="366"/>
        <v>#DIV/0!</v>
      </c>
      <c r="N308" s="540"/>
      <c r="O308" s="540"/>
      <c r="P308" s="540"/>
    </row>
    <row r="309" spans="1:16" hidden="1" x14ac:dyDescent="0.2">
      <c r="A309" s="501"/>
      <c r="B309" s="451"/>
      <c r="C309" s="451"/>
      <c r="D309" s="451"/>
      <c r="E309" s="512"/>
      <c r="F309" s="539" t="s">
        <v>111</v>
      </c>
      <c r="G309" s="514"/>
      <c r="H309" s="540"/>
      <c r="I309" s="698"/>
      <c r="J309" s="540"/>
      <c r="K309" s="540"/>
      <c r="L309" s="540"/>
      <c r="M309" s="795" t="e">
        <f t="shared" si="366"/>
        <v>#DIV/0!</v>
      </c>
      <c r="N309" s="540"/>
      <c r="O309" s="540"/>
      <c r="P309" s="540"/>
    </row>
    <row r="310" spans="1:16" hidden="1" x14ac:dyDescent="0.2">
      <c r="A310" s="501"/>
      <c r="B310" s="451"/>
      <c r="C310" s="451"/>
      <c r="D310" s="451"/>
      <c r="E310" s="464" t="s">
        <v>727</v>
      </c>
      <c r="F310" s="539" t="s">
        <v>110</v>
      </c>
      <c r="G310" s="515" t="s">
        <v>728</v>
      </c>
      <c r="H310" s="540"/>
      <c r="I310" s="698"/>
      <c r="J310" s="540"/>
      <c r="K310" s="540"/>
      <c r="L310" s="540"/>
      <c r="M310" s="795" t="e">
        <f t="shared" si="366"/>
        <v>#DIV/0!</v>
      </c>
      <c r="N310" s="540"/>
      <c r="O310" s="540"/>
      <c r="P310" s="540"/>
    </row>
    <row r="311" spans="1:16" hidden="1" x14ac:dyDescent="0.2">
      <c r="A311" s="501"/>
      <c r="B311" s="451"/>
      <c r="C311" s="451"/>
      <c r="D311" s="451"/>
      <c r="E311" s="464"/>
      <c r="F311" s="539" t="s">
        <v>111</v>
      </c>
      <c r="G311" s="515"/>
      <c r="H311" s="540"/>
      <c r="I311" s="698"/>
      <c r="J311" s="540"/>
      <c r="K311" s="540"/>
      <c r="L311" s="540"/>
      <c r="M311" s="795" t="e">
        <f t="shared" si="366"/>
        <v>#DIV/0!</v>
      </c>
      <c r="N311" s="540"/>
      <c r="O311" s="540"/>
      <c r="P311" s="540"/>
    </row>
    <row r="312" spans="1:16" hidden="1" x14ac:dyDescent="0.2">
      <c r="A312" s="501"/>
      <c r="B312" s="451"/>
      <c r="C312" s="451"/>
      <c r="D312" s="451"/>
      <c r="E312" s="464" t="s">
        <v>729</v>
      </c>
      <c r="F312" s="539" t="s">
        <v>110</v>
      </c>
      <c r="G312" s="515" t="s">
        <v>730</v>
      </c>
      <c r="H312" s="540"/>
      <c r="I312" s="698"/>
      <c r="J312" s="540"/>
      <c r="K312" s="540"/>
      <c r="L312" s="540"/>
      <c r="M312" s="795" t="e">
        <f t="shared" si="366"/>
        <v>#DIV/0!</v>
      </c>
      <c r="N312" s="540"/>
      <c r="O312" s="540"/>
      <c r="P312" s="540"/>
    </row>
    <row r="313" spans="1:16" hidden="1" x14ac:dyDescent="0.2">
      <c r="A313" s="501"/>
      <c r="B313" s="451"/>
      <c r="C313" s="451"/>
      <c r="D313" s="451"/>
      <c r="E313" s="464"/>
      <c r="F313" s="539" t="s">
        <v>111</v>
      </c>
      <c r="G313" s="514"/>
      <c r="H313" s="540"/>
      <c r="I313" s="698"/>
      <c r="J313" s="540"/>
      <c r="K313" s="540"/>
      <c r="L313" s="540"/>
      <c r="M313" s="795" t="e">
        <f t="shared" si="366"/>
        <v>#DIV/0!</v>
      </c>
      <c r="N313" s="540"/>
      <c r="O313" s="540"/>
      <c r="P313" s="540"/>
    </row>
    <row r="314" spans="1:16" hidden="1" x14ac:dyDescent="0.2">
      <c r="A314" s="501"/>
      <c r="B314" s="451"/>
      <c r="C314" s="451"/>
      <c r="D314" s="451"/>
      <c r="E314" s="464" t="s">
        <v>723</v>
      </c>
      <c r="F314" s="441"/>
      <c r="G314" s="514"/>
      <c r="H314" s="540"/>
      <c r="I314" s="698"/>
      <c r="J314" s="540"/>
      <c r="K314" s="540"/>
      <c r="L314" s="540"/>
      <c r="M314" s="795" t="e">
        <f t="shared" si="366"/>
        <v>#DIV/0!</v>
      </c>
      <c r="N314" s="540"/>
      <c r="O314" s="540"/>
      <c r="P314" s="540"/>
    </row>
    <row r="315" spans="1:16" hidden="1" x14ac:dyDescent="0.2">
      <c r="A315" s="501"/>
      <c r="B315" s="451"/>
      <c r="C315" s="451"/>
      <c r="D315" s="451"/>
      <c r="E315" s="464" t="s">
        <v>723</v>
      </c>
      <c r="F315" s="441"/>
      <c r="G315" s="514"/>
      <c r="H315" s="540"/>
      <c r="I315" s="698"/>
      <c r="J315" s="540"/>
      <c r="K315" s="540"/>
      <c r="L315" s="540"/>
      <c r="M315" s="795" t="e">
        <f t="shared" si="366"/>
        <v>#DIV/0!</v>
      </c>
      <c r="N315" s="540"/>
      <c r="O315" s="540"/>
      <c r="P315" s="540"/>
    </row>
    <row r="316" spans="1:16" s="242" customFormat="1" ht="25.5" hidden="1" x14ac:dyDescent="0.2">
      <c r="A316" s="511"/>
      <c r="B316" s="464"/>
      <c r="C316" s="464"/>
      <c r="D316" s="464"/>
      <c r="E316" s="512" t="s">
        <v>731</v>
      </c>
      <c r="F316" s="539" t="s">
        <v>110</v>
      </c>
      <c r="G316" s="513" t="s">
        <v>732</v>
      </c>
      <c r="H316" s="540"/>
      <c r="I316" s="698"/>
      <c r="J316" s="540"/>
      <c r="K316" s="540"/>
      <c r="L316" s="540"/>
      <c r="M316" s="795" t="e">
        <f t="shared" si="366"/>
        <v>#DIV/0!</v>
      </c>
      <c r="N316" s="540"/>
      <c r="O316" s="540"/>
      <c r="P316" s="540"/>
    </row>
    <row r="317" spans="1:16" s="242" customFormat="1" hidden="1" x14ac:dyDescent="0.2">
      <c r="A317" s="511"/>
      <c r="B317" s="464"/>
      <c r="C317" s="464"/>
      <c r="D317" s="464"/>
      <c r="E317" s="512"/>
      <c r="F317" s="539" t="s">
        <v>111</v>
      </c>
      <c r="G317" s="513"/>
      <c r="H317" s="540"/>
      <c r="I317" s="698"/>
      <c r="J317" s="540"/>
      <c r="K317" s="540"/>
      <c r="L317" s="540"/>
      <c r="M317" s="795" t="e">
        <f t="shared" si="366"/>
        <v>#DIV/0!</v>
      </c>
      <c r="N317" s="540"/>
      <c r="O317" s="540"/>
      <c r="P317" s="540"/>
    </row>
    <row r="318" spans="1:16" s="234" customFormat="1" hidden="1" x14ac:dyDescent="0.2">
      <c r="A318" s="506"/>
      <c r="B318" s="507"/>
      <c r="C318" s="507"/>
      <c r="D318" s="507"/>
      <c r="E318" s="509" t="s">
        <v>733</v>
      </c>
      <c r="F318" s="539" t="s">
        <v>110</v>
      </c>
      <c r="G318" s="510" t="s">
        <v>734</v>
      </c>
      <c r="H318" s="540"/>
      <c r="I318" s="698"/>
      <c r="J318" s="540"/>
      <c r="K318" s="540"/>
      <c r="L318" s="540"/>
      <c r="M318" s="795" t="e">
        <f t="shared" si="366"/>
        <v>#DIV/0!</v>
      </c>
      <c r="N318" s="540"/>
      <c r="O318" s="540"/>
      <c r="P318" s="540"/>
    </row>
    <row r="319" spans="1:16" s="234" customFormat="1" hidden="1" x14ac:dyDescent="0.2">
      <c r="A319" s="506"/>
      <c r="B319" s="507"/>
      <c r="C319" s="507"/>
      <c r="D319" s="507"/>
      <c r="E319" s="509"/>
      <c r="F319" s="539" t="s">
        <v>111</v>
      </c>
      <c r="G319" s="510"/>
      <c r="H319" s="540"/>
      <c r="I319" s="698"/>
      <c r="J319" s="540"/>
      <c r="K319" s="540"/>
      <c r="L319" s="540"/>
      <c r="M319" s="795" t="e">
        <f t="shared" si="366"/>
        <v>#DIV/0!</v>
      </c>
      <c r="N319" s="540"/>
      <c r="O319" s="540"/>
      <c r="P319" s="540"/>
    </row>
    <row r="320" spans="1:16" hidden="1" x14ac:dyDescent="0.2">
      <c r="A320" s="501"/>
      <c r="B320" s="451"/>
      <c r="C320" s="451"/>
      <c r="D320" s="451"/>
      <c r="E320" s="464" t="s">
        <v>723</v>
      </c>
      <c r="F320" s="441"/>
      <c r="G320" s="514"/>
      <c r="H320" s="540"/>
      <c r="I320" s="698"/>
      <c r="J320" s="540"/>
      <c r="K320" s="540"/>
      <c r="L320" s="540"/>
      <c r="M320" s="795" t="e">
        <f t="shared" si="366"/>
        <v>#DIV/0!</v>
      </c>
      <c r="N320" s="540"/>
      <c r="O320" s="540"/>
      <c r="P320" s="540"/>
    </row>
    <row r="321" spans="1:16" hidden="1" x14ac:dyDescent="0.2">
      <c r="A321" s="501"/>
      <c r="B321" s="451"/>
      <c r="C321" s="451"/>
      <c r="D321" s="451"/>
      <c r="E321" s="464" t="s">
        <v>723</v>
      </c>
      <c r="F321" s="441"/>
      <c r="G321" s="514"/>
      <c r="H321" s="540"/>
      <c r="I321" s="698"/>
      <c r="J321" s="540"/>
      <c r="K321" s="540"/>
      <c r="L321" s="540"/>
      <c r="M321" s="795" t="e">
        <f t="shared" si="366"/>
        <v>#DIV/0!</v>
      </c>
      <c r="N321" s="540"/>
      <c r="O321" s="540"/>
      <c r="P321" s="540"/>
    </row>
    <row r="322" spans="1:16" s="234" customFormat="1" hidden="1" x14ac:dyDescent="0.2">
      <c r="A322" s="506"/>
      <c r="B322" s="507"/>
      <c r="C322" s="507"/>
      <c r="D322" s="507"/>
      <c r="E322" s="509" t="s">
        <v>735</v>
      </c>
      <c r="F322" s="539" t="s">
        <v>110</v>
      </c>
      <c r="G322" s="510" t="s">
        <v>736</v>
      </c>
      <c r="H322" s="540"/>
      <c r="I322" s="698"/>
      <c r="J322" s="540"/>
      <c r="K322" s="540"/>
      <c r="L322" s="540"/>
      <c r="M322" s="795" t="e">
        <f t="shared" si="366"/>
        <v>#DIV/0!</v>
      </c>
      <c r="N322" s="540"/>
      <c r="O322" s="540"/>
      <c r="P322" s="540"/>
    </row>
    <row r="323" spans="1:16" s="234" customFormat="1" hidden="1" x14ac:dyDescent="0.2">
      <c r="A323" s="506"/>
      <c r="B323" s="507"/>
      <c r="C323" s="507"/>
      <c r="D323" s="507"/>
      <c r="E323" s="509"/>
      <c r="F323" s="539" t="s">
        <v>111</v>
      </c>
      <c r="G323" s="510"/>
      <c r="H323" s="540"/>
      <c r="I323" s="698"/>
      <c r="J323" s="540"/>
      <c r="K323" s="540"/>
      <c r="L323" s="540"/>
      <c r="M323" s="795" t="e">
        <f t="shared" si="366"/>
        <v>#DIV/0!</v>
      </c>
      <c r="N323" s="540"/>
      <c r="O323" s="540"/>
      <c r="P323" s="540"/>
    </row>
    <row r="324" spans="1:16" hidden="1" x14ac:dyDescent="0.2">
      <c r="A324" s="501"/>
      <c r="B324" s="451"/>
      <c r="C324" s="451"/>
      <c r="D324" s="451"/>
      <c r="E324" s="464" t="s">
        <v>723</v>
      </c>
      <c r="F324" s="441"/>
      <c r="G324" s="514"/>
      <c r="H324" s="540"/>
      <c r="I324" s="698"/>
      <c r="J324" s="540"/>
      <c r="K324" s="540"/>
      <c r="L324" s="540"/>
      <c r="M324" s="795" t="e">
        <f t="shared" si="366"/>
        <v>#DIV/0!</v>
      </c>
      <c r="N324" s="540"/>
      <c r="O324" s="540"/>
      <c r="P324" s="540"/>
    </row>
    <row r="325" spans="1:16" hidden="1" x14ac:dyDescent="0.2">
      <c r="A325" s="501"/>
      <c r="B325" s="451"/>
      <c r="C325" s="451"/>
      <c r="D325" s="451"/>
      <c r="E325" s="464" t="s">
        <v>723</v>
      </c>
      <c r="F325" s="441"/>
      <c r="G325" s="514"/>
      <c r="H325" s="540"/>
      <c r="I325" s="698"/>
      <c r="J325" s="540"/>
      <c r="K325" s="540"/>
      <c r="L325" s="540"/>
      <c r="M325" s="795" t="e">
        <f t="shared" si="366"/>
        <v>#DIV/0!</v>
      </c>
      <c r="N325" s="540"/>
      <c r="O325" s="540"/>
      <c r="P325" s="540"/>
    </row>
    <row r="326" spans="1:16" s="242" customFormat="1" hidden="1" x14ac:dyDescent="0.2">
      <c r="A326" s="511"/>
      <c r="B326" s="464"/>
      <c r="C326" s="464"/>
      <c r="D326" s="464"/>
      <c r="E326" s="516" t="s">
        <v>737</v>
      </c>
      <c r="F326" s="539" t="s">
        <v>110</v>
      </c>
      <c r="G326" s="513" t="s">
        <v>738</v>
      </c>
      <c r="H326" s="540"/>
      <c r="I326" s="698"/>
      <c r="J326" s="540"/>
      <c r="K326" s="540"/>
      <c r="L326" s="540"/>
      <c r="M326" s="795" t="e">
        <f t="shared" si="366"/>
        <v>#DIV/0!</v>
      </c>
      <c r="N326" s="540"/>
      <c r="O326" s="540"/>
      <c r="P326" s="540"/>
    </row>
    <row r="327" spans="1:16" s="242" customFormat="1" hidden="1" x14ac:dyDescent="0.2">
      <c r="A327" s="511"/>
      <c r="B327" s="464"/>
      <c r="C327" s="464"/>
      <c r="D327" s="464"/>
      <c r="E327" s="516"/>
      <c r="F327" s="539" t="s">
        <v>111</v>
      </c>
      <c r="G327" s="513"/>
      <c r="H327" s="540"/>
      <c r="I327" s="698"/>
      <c r="J327" s="540"/>
      <c r="K327" s="540"/>
      <c r="L327" s="540"/>
      <c r="M327" s="795" t="e">
        <f t="shared" si="366"/>
        <v>#DIV/0!</v>
      </c>
      <c r="N327" s="540"/>
      <c r="O327" s="540"/>
      <c r="P327" s="540"/>
    </row>
    <row r="328" spans="1:16" s="234" customFormat="1" hidden="1" x14ac:dyDescent="0.2">
      <c r="A328" s="506"/>
      <c r="B328" s="507"/>
      <c r="C328" s="507"/>
      <c r="D328" s="507"/>
      <c r="E328" s="517" t="s">
        <v>739</v>
      </c>
      <c r="F328" s="539" t="s">
        <v>110</v>
      </c>
      <c r="G328" s="510" t="s">
        <v>740</v>
      </c>
      <c r="H328" s="540"/>
      <c r="I328" s="698"/>
      <c r="J328" s="540"/>
      <c r="K328" s="540"/>
      <c r="L328" s="540"/>
      <c r="M328" s="795" t="e">
        <f t="shared" si="366"/>
        <v>#DIV/0!</v>
      </c>
      <c r="N328" s="540"/>
      <c r="O328" s="540"/>
      <c r="P328" s="540"/>
    </row>
    <row r="329" spans="1:16" s="234" customFormat="1" hidden="1" x14ac:dyDescent="0.2">
      <c r="A329" s="506"/>
      <c r="B329" s="507"/>
      <c r="C329" s="507"/>
      <c r="D329" s="507"/>
      <c r="E329" s="517"/>
      <c r="F329" s="539" t="s">
        <v>111</v>
      </c>
      <c r="G329" s="510"/>
      <c r="H329" s="540"/>
      <c r="I329" s="698"/>
      <c r="J329" s="540"/>
      <c r="K329" s="540"/>
      <c r="L329" s="540"/>
      <c r="M329" s="795" t="e">
        <f t="shared" si="366"/>
        <v>#DIV/0!</v>
      </c>
      <c r="N329" s="540"/>
      <c r="O329" s="540"/>
      <c r="P329" s="540"/>
    </row>
    <row r="330" spans="1:16" hidden="1" x14ac:dyDescent="0.2">
      <c r="A330" s="501"/>
      <c r="B330" s="451"/>
      <c r="C330" s="451"/>
      <c r="D330" s="451"/>
      <c r="E330" s="464" t="s">
        <v>723</v>
      </c>
      <c r="F330" s="441"/>
      <c r="G330" s="514"/>
      <c r="H330" s="540"/>
      <c r="I330" s="698"/>
      <c r="J330" s="540"/>
      <c r="K330" s="540"/>
      <c r="L330" s="540"/>
      <c r="M330" s="795" t="e">
        <f t="shared" si="366"/>
        <v>#DIV/0!</v>
      </c>
      <c r="N330" s="540"/>
      <c r="O330" s="540"/>
      <c r="P330" s="540"/>
    </row>
    <row r="331" spans="1:16" hidden="1" x14ac:dyDescent="0.2">
      <c r="A331" s="501"/>
      <c r="B331" s="451"/>
      <c r="C331" s="451"/>
      <c r="D331" s="451"/>
      <c r="E331" s="464" t="s">
        <v>723</v>
      </c>
      <c r="F331" s="441"/>
      <c r="G331" s="514"/>
      <c r="H331" s="540"/>
      <c r="I331" s="698"/>
      <c r="J331" s="540"/>
      <c r="K331" s="540"/>
      <c r="L331" s="540"/>
      <c r="M331" s="795" t="e">
        <f t="shared" si="366"/>
        <v>#DIV/0!</v>
      </c>
      <c r="N331" s="540"/>
      <c r="O331" s="540"/>
      <c r="P331" s="540"/>
    </row>
    <row r="332" spans="1:16" s="248" customFormat="1" ht="25.5" hidden="1" x14ac:dyDescent="0.2">
      <c r="A332" s="524"/>
      <c r="B332" s="525"/>
      <c r="C332" s="525"/>
      <c r="D332" s="525"/>
      <c r="E332" s="518" t="s">
        <v>741</v>
      </c>
      <c r="F332" s="539" t="s">
        <v>110</v>
      </c>
      <c r="G332" s="519" t="s">
        <v>742</v>
      </c>
      <c r="H332" s="540"/>
      <c r="I332" s="698"/>
      <c r="J332" s="540"/>
      <c r="K332" s="540"/>
      <c r="L332" s="540"/>
      <c r="M332" s="795" t="e">
        <f t="shared" si="366"/>
        <v>#DIV/0!</v>
      </c>
      <c r="N332" s="540"/>
      <c r="O332" s="540"/>
      <c r="P332" s="540"/>
    </row>
    <row r="333" spans="1:16" s="248" customFormat="1" hidden="1" x14ac:dyDescent="0.2">
      <c r="A333" s="524"/>
      <c r="B333" s="525"/>
      <c r="C333" s="525"/>
      <c r="D333" s="525"/>
      <c r="E333" s="518"/>
      <c r="F333" s="539" t="s">
        <v>111</v>
      </c>
      <c r="G333" s="519"/>
      <c r="H333" s="540"/>
      <c r="I333" s="698"/>
      <c r="J333" s="540"/>
      <c r="K333" s="540"/>
      <c r="L333" s="540"/>
      <c r="M333" s="795" t="e">
        <f t="shared" si="366"/>
        <v>#DIV/0!</v>
      </c>
      <c r="N333" s="540"/>
      <c r="O333" s="540"/>
      <c r="P333" s="540"/>
    </row>
    <row r="334" spans="1:16" hidden="1" x14ac:dyDescent="0.2">
      <c r="A334" s="501"/>
      <c r="B334" s="451"/>
      <c r="C334" s="451"/>
      <c r="D334" s="451"/>
      <c r="E334" s="464" t="s">
        <v>723</v>
      </c>
      <c r="F334" s="441"/>
      <c r="G334" s="514"/>
      <c r="H334" s="540"/>
      <c r="I334" s="698"/>
      <c r="J334" s="540"/>
      <c r="K334" s="540"/>
      <c r="L334" s="540"/>
      <c r="M334" s="795" t="e">
        <f t="shared" si="366"/>
        <v>#DIV/0!</v>
      </c>
      <c r="N334" s="540"/>
      <c r="O334" s="540"/>
      <c r="P334" s="540"/>
    </row>
    <row r="335" spans="1:16" hidden="1" x14ac:dyDescent="0.2">
      <c r="A335" s="501"/>
      <c r="B335" s="451"/>
      <c r="C335" s="451"/>
      <c r="D335" s="451"/>
      <c r="E335" s="464" t="s">
        <v>723</v>
      </c>
      <c r="F335" s="441"/>
      <c r="G335" s="514"/>
      <c r="H335" s="540"/>
      <c r="I335" s="698"/>
      <c r="J335" s="540"/>
      <c r="K335" s="540"/>
      <c r="L335" s="540"/>
      <c r="M335" s="795" t="e">
        <f t="shared" si="366"/>
        <v>#DIV/0!</v>
      </c>
      <c r="N335" s="540"/>
      <c r="O335" s="540"/>
      <c r="P335" s="540"/>
    </row>
    <row r="336" spans="1:16" hidden="1" x14ac:dyDescent="0.2">
      <c r="A336" s="475"/>
      <c r="B336" s="476"/>
      <c r="C336" s="476"/>
      <c r="D336" s="476"/>
      <c r="E336" s="984" t="s">
        <v>316</v>
      </c>
      <c r="F336" s="502" t="s">
        <v>110</v>
      </c>
      <c r="G336" s="964" t="s">
        <v>183</v>
      </c>
      <c r="H336" s="479">
        <f>H338</f>
        <v>0</v>
      </c>
      <c r="I336" s="418">
        <f t="shared" ref="I336:J336" si="386">I338</f>
        <v>0</v>
      </c>
      <c r="J336" s="479">
        <f t="shared" si="386"/>
        <v>0</v>
      </c>
      <c r="K336" s="479" t="e">
        <f t="shared" ref="K336" si="387">K338</f>
        <v>#REF!</v>
      </c>
      <c r="L336" s="479">
        <f t="shared" ref="L336" si="388">L338</f>
        <v>0</v>
      </c>
      <c r="M336" s="795" t="e">
        <f t="shared" si="366"/>
        <v>#REF!</v>
      </c>
      <c r="N336" s="479">
        <f t="shared" ref="N336:P337" si="389">N338</f>
        <v>0</v>
      </c>
      <c r="O336" s="479">
        <f t="shared" si="389"/>
        <v>0</v>
      </c>
      <c r="P336" s="479">
        <f t="shared" si="389"/>
        <v>0</v>
      </c>
    </row>
    <row r="337" spans="1:16" hidden="1" x14ac:dyDescent="0.2">
      <c r="A337" s="481"/>
      <c r="B337" s="482"/>
      <c r="C337" s="482"/>
      <c r="D337" s="482"/>
      <c r="E337" s="985"/>
      <c r="F337" s="502" t="s">
        <v>111</v>
      </c>
      <c r="G337" s="965"/>
      <c r="H337" s="479">
        <f>H339</f>
        <v>0</v>
      </c>
      <c r="I337" s="418">
        <f t="shared" ref="I337:J337" si="390">I339</f>
        <v>0</v>
      </c>
      <c r="J337" s="479">
        <f t="shared" si="390"/>
        <v>0</v>
      </c>
      <c r="K337" s="479" t="e">
        <f t="shared" ref="K337" si="391">K339</f>
        <v>#REF!</v>
      </c>
      <c r="L337" s="479">
        <f t="shared" ref="L337" si="392">L339</f>
        <v>0</v>
      </c>
      <c r="M337" s="795" t="e">
        <f t="shared" si="366"/>
        <v>#REF!</v>
      </c>
      <c r="N337" s="479">
        <f t="shared" si="389"/>
        <v>0</v>
      </c>
      <c r="O337" s="479">
        <f t="shared" si="389"/>
        <v>0</v>
      </c>
      <c r="P337" s="479">
        <f t="shared" si="389"/>
        <v>0</v>
      </c>
    </row>
    <row r="338" spans="1:16" hidden="1" x14ac:dyDescent="0.2">
      <c r="A338" s="475"/>
      <c r="B338" s="476"/>
      <c r="C338" s="476"/>
      <c r="D338" s="476"/>
      <c r="E338" s="982" t="s">
        <v>317</v>
      </c>
      <c r="F338" s="502" t="s">
        <v>110</v>
      </c>
      <c r="G338" s="964" t="s">
        <v>184</v>
      </c>
      <c r="H338" s="479">
        <f>H340+H342+H344</f>
        <v>0</v>
      </c>
      <c r="I338" s="418">
        <f t="shared" ref="I338:J338" si="393">I340+I342+I344</f>
        <v>0</v>
      </c>
      <c r="J338" s="479">
        <f t="shared" si="393"/>
        <v>0</v>
      </c>
      <c r="K338" s="479" t="e">
        <f t="shared" ref="K338" si="394">K340+K342+K344</f>
        <v>#REF!</v>
      </c>
      <c r="L338" s="479">
        <f t="shared" ref="L338" si="395">L340+L342+L344</f>
        <v>0</v>
      </c>
      <c r="M338" s="795" t="e">
        <f t="shared" si="366"/>
        <v>#REF!</v>
      </c>
      <c r="N338" s="479">
        <f t="shared" ref="N338:P339" si="396">N340+N342+N344</f>
        <v>0</v>
      </c>
      <c r="O338" s="479">
        <f t="shared" si="396"/>
        <v>0</v>
      </c>
      <c r="P338" s="479">
        <f t="shared" si="396"/>
        <v>0</v>
      </c>
    </row>
    <row r="339" spans="1:16" hidden="1" x14ac:dyDescent="0.2">
      <c r="A339" s="481"/>
      <c r="B339" s="482"/>
      <c r="C339" s="482"/>
      <c r="D339" s="482"/>
      <c r="E339" s="983"/>
      <c r="F339" s="502" t="s">
        <v>111</v>
      </c>
      <c r="G339" s="965"/>
      <c r="H339" s="479">
        <f>H341+H343+H345</f>
        <v>0</v>
      </c>
      <c r="I339" s="418">
        <f t="shared" ref="I339:J339" si="397">I341+I343+I345</f>
        <v>0</v>
      </c>
      <c r="J339" s="479">
        <f t="shared" si="397"/>
        <v>0</v>
      </c>
      <c r="K339" s="479" t="e">
        <f t="shared" ref="K339" si="398">K341+K343+K345</f>
        <v>#REF!</v>
      </c>
      <c r="L339" s="479">
        <f t="shared" ref="L339" si="399">L341+L343+L345</f>
        <v>0</v>
      </c>
      <c r="M339" s="795" t="e">
        <f t="shared" si="366"/>
        <v>#REF!</v>
      </c>
      <c r="N339" s="479">
        <f t="shared" si="396"/>
        <v>0</v>
      </c>
      <c r="O339" s="479">
        <f t="shared" si="396"/>
        <v>0</v>
      </c>
      <c r="P339" s="479">
        <f t="shared" si="396"/>
        <v>0</v>
      </c>
    </row>
    <row r="340" spans="1:16" hidden="1" x14ac:dyDescent="0.2">
      <c r="A340" s="475"/>
      <c r="B340" s="476"/>
      <c r="C340" s="476"/>
      <c r="D340" s="476"/>
      <c r="E340" s="970" t="s">
        <v>318</v>
      </c>
      <c r="F340" s="502" t="s">
        <v>110</v>
      </c>
      <c r="G340" s="964" t="s">
        <v>185</v>
      </c>
      <c r="H340" s="479">
        <f t="shared" ref="H340:K345" si="400">H618</f>
        <v>0</v>
      </c>
      <c r="I340" s="418">
        <f t="shared" ref="I340:J340" si="401">I618</f>
        <v>0</v>
      </c>
      <c r="J340" s="479">
        <f t="shared" si="401"/>
        <v>0</v>
      </c>
      <c r="K340" s="479" t="e">
        <f t="shared" si="400"/>
        <v>#REF!</v>
      </c>
      <c r="L340" s="479">
        <f t="shared" ref="L340" si="402">L618</f>
        <v>0</v>
      </c>
      <c r="M340" s="795" t="e">
        <f t="shared" si="366"/>
        <v>#REF!</v>
      </c>
      <c r="N340" s="479">
        <f t="shared" ref="N340:P340" si="403">N618</f>
        <v>0</v>
      </c>
      <c r="O340" s="479">
        <f t="shared" si="403"/>
        <v>0</v>
      </c>
      <c r="P340" s="479">
        <f t="shared" si="403"/>
        <v>0</v>
      </c>
    </row>
    <row r="341" spans="1:16" hidden="1" x14ac:dyDescent="0.2">
      <c r="A341" s="481"/>
      <c r="B341" s="482"/>
      <c r="C341" s="482"/>
      <c r="D341" s="482"/>
      <c r="E341" s="971"/>
      <c r="F341" s="502" t="s">
        <v>111</v>
      </c>
      <c r="G341" s="965"/>
      <c r="H341" s="479">
        <f t="shared" si="400"/>
        <v>0</v>
      </c>
      <c r="I341" s="418">
        <f t="shared" ref="I341:J341" si="404">I619</f>
        <v>0</v>
      </c>
      <c r="J341" s="479">
        <f t="shared" si="404"/>
        <v>0</v>
      </c>
      <c r="K341" s="479" t="e">
        <f t="shared" si="400"/>
        <v>#REF!</v>
      </c>
      <c r="L341" s="479">
        <f t="shared" ref="L341" si="405">L619</f>
        <v>0</v>
      </c>
      <c r="M341" s="795" t="e">
        <f t="shared" si="366"/>
        <v>#REF!</v>
      </c>
      <c r="N341" s="479">
        <f t="shared" ref="N341:P341" si="406">N619</f>
        <v>0</v>
      </c>
      <c r="O341" s="479">
        <f t="shared" si="406"/>
        <v>0</v>
      </c>
      <c r="P341" s="479">
        <f t="shared" si="406"/>
        <v>0</v>
      </c>
    </row>
    <row r="342" spans="1:16" hidden="1" x14ac:dyDescent="0.2">
      <c r="A342" s="475"/>
      <c r="B342" s="476"/>
      <c r="C342" s="476"/>
      <c r="D342" s="476"/>
      <c r="E342" s="970" t="s">
        <v>319</v>
      </c>
      <c r="F342" s="502" t="s">
        <v>110</v>
      </c>
      <c r="G342" s="964" t="s">
        <v>186</v>
      </c>
      <c r="H342" s="479">
        <f t="shared" si="400"/>
        <v>0</v>
      </c>
      <c r="I342" s="418">
        <f t="shared" ref="I342:J342" si="407">I620</f>
        <v>0</v>
      </c>
      <c r="J342" s="479">
        <f t="shared" si="407"/>
        <v>0</v>
      </c>
      <c r="K342" s="479" t="e">
        <f t="shared" si="400"/>
        <v>#REF!</v>
      </c>
      <c r="L342" s="479">
        <f t="shared" ref="L342" si="408">L620</f>
        <v>0</v>
      </c>
      <c r="M342" s="795" t="e">
        <f t="shared" si="366"/>
        <v>#REF!</v>
      </c>
      <c r="N342" s="479">
        <f t="shared" ref="N342:P342" si="409">N620</f>
        <v>0</v>
      </c>
      <c r="O342" s="479">
        <f t="shared" si="409"/>
        <v>0</v>
      </c>
      <c r="P342" s="479">
        <f t="shared" si="409"/>
        <v>0</v>
      </c>
    </row>
    <row r="343" spans="1:16" hidden="1" x14ac:dyDescent="0.2">
      <c r="A343" s="481"/>
      <c r="B343" s="482"/>
      <c r="C343" s="482"/>
      <c r="D343" s="482"/>
      <c r="E343" s="971"/>
      <c r="F343" s="502" t="s">
        <v>111</v>
      </c>
      <c r="G343" s="965"/>
      <c r="H343" s="479">
        <f t="shared" si="400"/>
        <v>0</v>
      </c>
      <c r="I343" s="418">
        <f t="shared" ref="I343:J343" si="410">I621</f>
        <v>0</v>
      </c>
      <c r="J343" s="479">
        <f t="shared" si="410"/>
        <v>0</v>
      </c>
      <c r="K343" s="479" t="e">
        <f t="shared" si="400"/>
        <v>#REF!</v>
      </c>
      <c r="L343" s="479">
        <f t="shared" ref="L343" si="411">L621</f>
        <v>0</v>
      </c>
      <c r="M343" s="795" t="e">
        <f t="shared" si="366"/>
        <v>#REF!</v>
      </c>
      <c r="N343" s="479">
        <f t="shared" ref="N343:P343" si="412">N621</f>
        <v>0</v>
      </c>
      <c r="O343" s="479">
        <f t="shared" si="412"/>
        <v>0</v>
      </c>
      <c r="P343" s="479">
        <f t="shared" si="412"/>
        <v>0</v>
      </c>
    </row>
    <row r="344" spans="1:16" hidden="1" x14ac:dyDescent="0.2">
      <c r="A344" s="475"/>
      <c r="B344" s="476"/>
      <c r="C344" s="476"/>
      <c r="D344" s="476"/>
      <c r="E344" s="970" t="s">
        <v>187</v>
      </c>
      <c r="F344" s="502" t="s">
        <v>110</v>
      </c>
      <c r="G344" s="964" t="s">
        <v>188</v>
      </c>
      <c r="H344" s="479">
        <f t="shared" si="400"/>
        <v>0</v>
      </c>
      <c r="I344" s="418">
        <f t="shared" ref="I344:J344" si="413">I622</f>
        <v>0</v>
      </c>
      <c r="J344" s="479">
        <f t="shared" si="413"/>
        <v>0</v>
      </c>
      <c r="K344" s="479" t="e">
        <f t="shared" si="400"/>
        <v>#REF!</v>
      </c>
      <c r="L344" s="479">
        <f t="shared" ref="L344" si="414">L622</f>
        <v>0</v>
      </c>
      <c r="M344" s="795" t="e">
        <f t="shared" si="366"/>
        <v>#REF!</v>
      </c>
      <c r="N344" s="479">
        <f t="shared" ref="N344:P344" si="415">N622</f>
        <v>0</v>
      </c>
      <c r="O344" s="479">
        <f t="shared" si="415"/>
        <v>0</v>
      </c>
      <c r="P344" s="479">
        <f t="shared" si="415"/>
        <v>0</v>
      </c>
    </row>
    <row r="345" spans="1:16" hidden="1" x14ac:dyDescent="0.2">
      <c r="A345" s="481"/>
      <c r="B345" s="482"/>
      <c r="C345" s="482"/>
      <c r="D345" s="482"/>
      <c r="E345" s="971"/>
      <c r="F345" s="502" t="s">
        <v>111</v>
      </c>
      <c r="G345" s="965"/>
      <c r="H345" s="479">
        <f t="shared" si="400"/>
        <v>0</v>
      </c>
      <c r="I345" s="418">
        <f t="shared" ref="I345:J345" si="416">I623</f>
        <v>0</v>
      </c>
      <c r="J345" s="479">
        <f t="shared" si="416"/>
        <v>0</v>
      </c>
      <c r="K345" s="479" t="e">
        <f t="shared" si="400"/>
        <v>#REF!</v>
      </c>
      <c r="L345" s="479">
        <f t="shared" ref="L345" si="417">L623</f>
        <v>0</v>
      </c>
      <c r="M345" s="795" t="e">
        <f t="shared" si="366"/>
        <v>#REF!</v>
      </c>
      <c r="N345" s="479">
        <f t="shared" ref="N345:P345" si="418">N623</f>
        <v>0</v>
      </c>
      <c r="O345" s="479">
        <f t="shared" si="418"/>
        <v>0</v>
      </c>
      <c r="P345" s="479">
        <f t="shared" si="418"/>
        <v>0</v>
      </c>
    </row>
    <row r="346" spans="1:16" hidden="1" x14ac:dyDescent="0.2">
      <c r="A346" s="475"/>
      <c r="B346" s="476"/>
      <c r="C346" s="476"/>
      <c r="D346" s="476"/>
      <c r="E346" s="970" t="s">
        <v>320</v>
      </c>
      <c r="F346" s="502" t="s">
        <v>110</v>
      </c>
      <c r="G346" s="964">
        <v>57</v>
      </c>
      <c r="H346" s="479">
        <f>H348+H350</f>
        <v>0</v>
      </c>
      <c r="I346" s="418">
        <f t="shared" ref="I346:J346" si="419">I348+I350</f>
        <v>0</v>
      </c>
      <c r="J346" s="479">
        <f t="shared" si="419"/>
        <v>0</v>
      </c>
      <c r="K346" s="479" t="e">
        <f t="shared" ref="K346" si="420">K348+K350</f>
        <v>#REF!</v>
      </c>
      <c r="L346" s="479">
        <f t="shared" ref="L346" si="421">L348+L350</f>
        <v>0</v>
      </c>
      <c r="M346" s="795" t="e">
        <f t="shared" si="366"/>
        <v>#REF!</v>
      </c>
      <c r="N346" s="479">
        <f t="shared" ref="N346:P347" si="422">N348+N350</f>
        <v>0</v>
      </c>
      <c r="O346" s="479">
        <f t="shared" si="422"/>
        <v>0</v>
      </c>
      <c r="P346" s="479">
        <f t="shared" si="422"/>
        <v>0</v>
      </c>
    </row>
    <row r="347" spans="1:16" hidden="1" x14ac:dyDescent="0.2">
      <c r="A347" s="481"/>
      <c r="B347" s="482"/>
      <c r="C347" s="482"/>
      <c r="D347" s="482"/>
      <c r="E347" s="971"/>
      <c r="F347" s="502" t="s">
        <v>111</v>
      </c>
      <c r="G347" s="965"/>
      <c r="H347" s="479">
        <f>H349+H351</f>
        <v>0</v>
      </c>
      <c r="I347" s="418">
        <f t="shared" ref="I347:J347" si="423">I349+I351</f>
        <v>0</v>
      </c>
      <c r="J347" s="479">
        <f t="shared" si="423"/>
        <v>0</v>
      </c>
      <c r="K347" s="479" t="e">
        <f t="shared" ref="K347" si="424">K349+K351</f>
        <v>#REF!</v>
      </c>
      <c r="L347" s="479">
        <f t="shared" ref="L347" si="425">L349+L351</f>
        <v>0</v>
      </c>
      <c r="M347" s="795" t="e">
        <f t="shared" si="366"/>
        <v>#REF!</v>
      </c>
      <c r="N347" s="479">
        <f t="shared" si="422"/>
        <v>0</v>
      </c>
      <c r="O347" s="479">
        <f t="shared" si="422"/>
        <v>0</v>
      </c>
      <c r="P347" s="479">
        <f t="shared" si="422"/>
        <v>0</v>
      </c>
    </row>
    <row r="348" spans="1:16" hidden="1" x14ac:dyDescent="0.2">
      <c r="A348" s="475"/>
      <c r="B348" s="476"/>
      <c r="C348" s="476"/>
      <c r="D348" s="476"/>
      <c r="E348" s="970" t="s">
        <v>321</v>
      </c>
      <c r="F348" s="502" t="s">
        <v>110</v>
      </c>
      <c r="G348" s="964">
        <v>57.01</v>
      </c>
      <c r="H348" s="479">
        <f t="shared" ref="H348:K349" si="426">H626</f>
        <v>0</v>
      </c>
      <c r="I348" s="418">
        <f t="shared" ref="I348:J348" si="427">I626</f>
        <v>0</v>
      </c>
      <c r="J348" s="479">
        <f t="shared" si="427"/>
        <v>0</v>
      </c>
      <c r="K348" s="479" t="e">
        <f t="shared" si="426"/>
        <v>#REF!</v>
      </c>
      <c r="L348" s="479">
        <f t="shared" ref="L348" si="428">L626</f>
        <v>0</v>
      </c>
      <c r="M348" s="795" t="e">
        <f t="shared" si="366"/>
        <v>#REF!</v>
      </c>
      <c r="N348" s="479">
        <f t="shared" ref="N348:P348" si="429">N626</f>
        <v>0</v>
      </c>
      <c r="O348" s="479">
        <f t="shared" si="429"/>
        <v>0</v>
      </c>
      <c r="P348" s="479">
        <f t="shared" si="429"/>
        <v>0</v>
      </c>
    </row>
    <row r="349" spans="1:16" hidden="1" x14ac:dyDescent="0.2">
      <c r="A349" s="481"/>
      <c r="B349" s="482"/>
      <c r="C349" s="482"/>
      <c r="D349" s="482"/>
      <c r="E349" s="971"/>
      <c r="F349" s="502" t="s">
        <v>111</v>
      </c>
      <c r="G349" s="965"/>
      <c r="H349" s="479">
        <f t="shared" si="426"/>
        <v>0</v>
      </c>
      <c r="I349" s="418">
        <f t="shared" ref="I349:J349" si="430">I627</f>
        <v>0</v>
      </c>
      <c r="J349" s="479">
        <f t="shared" si="430"/>
        <v>0</v>
      </c>
      <c r="K349" s="479" t="e">
        <f t="shared" si="426"/>
        <v>#REF!</v>
      </c>
      <c r="L349" s="479">
        <f t="shared" ref="L349" si="431">L627</f>
        <v>0</v>
      </c>
      <c r="M349" s="795" t="e">
        <f t="shared" si="366"/>
        <v>#REF!</v>
      </c>
      <c r="N349" s="479">
        <f t="shared" ref="N349:P349" si="432">N627</f>
        <v>0</v>
      </c>
      <c r="O349" s="479">
        <f t="shared" si="432"/>
        <v>0</v>
      </c>
      <c r="P349" s="479">
        <f t="shared" si="432"/>
        <v>0</v>
      </c>
    </row>
    <row r="350" spans="1:16" hidden="1" x14ac:dyDescent="0.2">
      <c r="A350" s="475"/>
      <c r="B350" s="476"/>
      <c r="C350" s="476"/>
      <c r="D350" s="476"/>
      <c r="E350" s="970" t="s">
        <v>189</v>
      </c>
      <c r="F350" s="502" t="s">
        <v>110</v>
      </c>
      <c r="G350" s="964">
        <v>57.02</v>
      </c>
      <c r="H350" s="479">
        <f>H352</f>
        <v>0</v>
      </c>
      <c r="I350" s="418">
        <f t="shared" ref="I350:J350" si="433">I352</f>
        <v>0</v>
      </c>
      <c r="J350" s="479">
        <f t="shared" si="433"/>
        <v>0</v>
      </c>
      <c r="K350" s="479" t="e">
        <f t="shared" ref="K350" si="434">K352</f>
        <v>#REF!</v>
      </c>
      <c r="L350" s="479">
        <f t="shared" ref="L350" si="435">L352</f>
        <v>0</v>
      </c>
      <c r="M350" s="795" t="e">
        <f t="shared" si="366"/>
        <v>#REF!</v>
      </c>
      <c r="N350" s="479">
        <f t="shared" ref="N350:P351" si="436">N352</f>
        <v>0</v>
      </c>
      <c r="O350" s="479">
        <f t="shared" si="436"/>
        <v>0</v>
      </c>
      <c r="P350" s="479">
        <f t="shared" si="436"/>
        <v>0</v>
      </c>
    </row>
    <row r="351" spans="1:16" hidden="1" x14ac:dyDescent="0.2">
      <c r="A351" s="481"/>
      <c r="B351" s="482"/>
      <c r="C351" s="482"/>
      <c r="D351" s="482"/>
      <c r="E351" s="971"/>
      <c r="F351" s="502" t="s">
        <v>111</v>
      </c>
      <c r="G351" s="965"/>
      <c r="H351" s="479">
        <f>H353</f>
        <v>0</v>
      </c>
      <c r="I351" s="418">
        <f t="shared" ref="I351:J351" si="437">I353</f>
        <v>0</v>
      </c>
      <c r="J351" s="479">
        <f t="shared" si="437"/>
        <v>0</v>
      </c>
      <c r="K351" s="479" t="e">
        <f t="shared" ref="K351" si="438">K353</f>
        <v>#REF!</v>
      </c>
      <c r="L351" s="479">
        <f t="shared" ref="L351" si="439">L353</f>
        <v>0</v>
      </c>
      <c r="M351" s="795" t="e">
        <f t="shared" si="366"/>
        <v>#REF!</v>
      </c>
      <c r="N351" s="479">
        <f t="shared" si="436"/>
        <v>0</v>
      </c>
      <c r="O351" s="479">
        <f t="shared" si="436"/>
        <v>0</v>
      </c>
      <c r="P351" s="479">
        <f t="shared" si="436"/>
        <v>0</v>
      </c>
    </row>
    <row r="352" spans="1:16" hidden="1" x14ac:dyDescent="0.2">
      <c r="A352" s="475"/>
      <c r="B352" s="476"/>
      <c r="C352" s="476"/>
      <c r="D352" s="476"/>
      <c r="E352" s="970" t="s">
        <v>322</v>
      </c>
      <c r="F352" s="502" t="s">
        <v>110</v>
      </c>
      <c r="G352" s="964" t="s">
        <v>190</v>
      </c>
      <c r="H352" s="479">
        <f t="shared" ref="H352:K353" si="440">H630</f>
        <v>0</v>
      </c>
      <c r="I352" s="418">
        <f t="shared" ref="I352:J352" si="441">I630</f>
        <v>0</v>
      </c>
      <c r="J352" s="479">
        <f t="shared" si="441"/>
        <v>0</v>
      </c>
      <c r="K352" s="479" t="e">
        <f t="shared" si="440"/>
        <v>#REF!</v>
      </c>
      <c r="L352" s="479">
        <f t="shared" ref="L352" si="442">L630</f>
        <v>0</v>
      </c>
      <c r="M352" s="795" t="e">
        <f t="shared" si="366"/>
        <v>#REF!</v>
      </c>
      <c r="N352" s="479">
        <f t="shared" ref="N352:P352" si="443">N630</f>
        <v>0</v>
      </c>
      <c r="O352" s="479">
        <f t="shared" si="443"/>
        <v>0</v>
      </c>
      <c r="P352" s="479">
        <f t="shared" si="443"/>
        <v>0</v>
      </c>
    </row>
    <row r="353" spans="1:16" hidden="1" x14ac:dyDescent="0.2">
      <c r="A353" s="481"/>
      <c r="B353" s="482"/>
      <c r="C353" s="482"/>
      <c r="D353" s="482"/>
      <c r="E353" s="971"/>
      <c r="F353" s="502" t="s">
        <v>111</v>
      </c>
      <c r="G353" s="965"/>
      <c r="H353" s="479">
        <f t="shared" si="440"/>
        <v>0</v>
      </c>
      <c r="I353" s="418">
        <f t="shared" ref="I353:J353" si="444">I631</f>
        <v>0</v>
      </c>
      <c r="J353" s="479">
        <f t="shared" si="444"/>
        <v>0</v>
      </c>
      <c r="K353" s="479" t="e">
        <f t="shared" si="440"/>
        <v>#REF!</v>
      </c>
      <c r="L353" s="479">
        <f t="shared" ref="L353" si="445">L631</f>
        <v>0</v>
      </c>
      <c r="M353" s="795" t="e">
        <f t="shared" si="366"/>
        <v>#REF!</v>
      </c>
      <c r="N353" s="479">
        <f t="shared" ref="N353:P353" si="446">N631</f>
        <v>0</v>
      </c>
      <c r="O353" s="479">
        <f t="shared" si="446"/>
        <v>0</v>
      </c>
      <c r="P353" s="479">
        <f t="shared" si="446"/>
        <v>0</v>
      </c>
    </row>
    <row r="354" spans="1:16" hidden="1" x14ac:dyDescent="0.2">
      <c r="A354" s="475"/>
      <c r="B354" s="476"/>
      <c r="C354" s="476"/>
      <c r="D354" s="476"/>
      <c r="E354" s="984" t="s">
        <v>323</v>
      </c>
      <c r="F354" s="502" t="s">
        <v>110</v>
      </c>
      <c r="G354" s="964">
        <v>58</v>
      </c>
      <c r="H354" s="479">
        <f>H356+H364+H372+H380</f>
        <v>0</v>
      </c>
      <c r="I354" s="418">
        <f t="shared" ref="I354:J354" si="447">I356+I364+I372+I380</f>
        <v>16321</v>
      </c>
      <c r="J354" s="479">
        <f t="shared" si="447"/>
        <v>119771</v>
      </c>
      <c r="K354" s="479">
        <f t="shared" ref="K354" si="448">K356+K364+K372+K380</f>
        <v>34440</v>
      </c>
      <c r="L354" s="479">
        <f t="shared" ref="L354" si="449">L356+L364+L372+L380</f>
        <v>34440000</v>
      </c>
      <c r="M354" s="795">
        <f t="shared" si="366"/>
        <v>0.28754873884329263</v>
      </c>
      <c r="N354" s="479">
        <f t="shared" ref="N354:P355" si="450">N356+N364+N372+N380</f>
        <v>0</v>
      </c>
      <c r="O354" s="479">
        <f t="shared" si="450"/>
        <v>0</v>
      </c>
      <c r="P354" s="479">
        <f t="shared" si="450"/>
        <v>0</v>
      </c>
    </row>
    <row r="355" spans="1:16" hidden="1" x14ac:dyDescent="0.2">
      <c r="A355" s="481"/>
      <c r="B355" s="482"/>
      <c r="C355" s="482"/>
      <c r="D355" s="482"/>
      <c r="E355" s="985"/>
      <c r="F355" s="502" t="s">
        <v>111</v>
      </c>
      <c r="G355" s="965"/>
      <c r="H355" s="479">
        <f>H357+H365+H373+H381</f>
        <v>0</v>
      </c>
      <c r="I355" s="418">
        <f t="shared" ref="I355:J355" si="451">I357+I365+I373+I381</f>
        <v>16321</v>
      </c>
      <c r="J355" s="479">
        <f t="shared" si="451"/>
        <v>123507</v>
      </c>
      <c r="K355" s="479">
        <f t="shared" ref="K355" si="452">K357+K365+K373+K381</f>
        <v>34440</v>
      </c>
      <c r="L355" s="479">
        <f t="shared" ref="L355" si="453">L357+L365+L373+L381</f>
        <v>34440000</v>
      </c>
      <c r="M355" s="795">
        <f t="shared" si="366"/>
        <v>0.2788505914644514</v>
      </c>
      <c r="N355" s="479">
        <f t="shared" si="450"/>
        <v>0</v>
      </c>
      <c r="O355" s="479">
        <f t="shared" si="450"/>
        <v>0</v>
      </c>
      <c r="P355" s="479">
        <f t="shared" si="450"/>
        <v>0</v>
      </c>
    </row>
    <row r="356" spans="1:16" hidden="1" x14ac:dyDescent="0.2">
      <c r="A356" s="475"/>
      <c r="B356" s="476"/>
      <c r="C356" s="476"/>
      <c r="D356" s="476"/>
      <c r="E356" s="984" t="s">
        <v>345</v>
      </c>
      <c r="F356" s="502" t="s">
        <v>110</v>
      </c>
      <c r="G356" s="964" t="s">
        <v>346</v>
      </c>
      <c r="H356" s="479">
        <f>H358+H360+H362</f>
        <v>0</v>
      </c>
      <c r="I356" s="418">
        <f t="shared" ref="I356:J356" si="454">I358+I360+I362</f>
        <v>2842</v>
      </c>
      <c r="J356" s="479">
        <f t="shared" si="454"/>
        <v>102715</v>
      </c>
      <c r="K356" s="479">
        <f t="shared" ref="K356" si="455">K358+K360+K362</f>
        <v>23801</v>
      </c>
      <c r="L356" s="479">
        <f t="shared" ref="L356" si="456">L358+L360+L362</f>
        <v>23801000</v>
      </c>
      <c r="M356" s="795">
        <f t="shared" si="366"/>
        <v>0.23171883366596893</v>
      </c>
      <c r="N356" s="479">
        <f t="shared" ref="N356:P357" si="457">N358+N360+N362</f>
        <v>0</v>
      </c>
      <c r="O356" s="479">
        <f t="shared" si="457"/>
        <v>0</v>
      </c>
      <c r="P356" s="479">
        <f t="shared" si="457"/>
        <v>0</v>
      </c>
    </row>
    <row r="357" spans="1:16" hidden="1" x14ac:dyDescent="0.2">
      <c r="A357" s="481"/>
      <c r="B357" s="482"/>
      <c r="C357" s="482"/>
      <c r="D357" s="482"/>
      <c r="E357" s="985"/>
      <c r="F357" s="502" t="s">
        <v>111</v>
      </c>
      <c r="G357" s="965"/>
      <c r="H357" s="479">
        <f>H359+H361+H363</f>
        <v>0</v>
      </c>
      <c r="I357" s="418">
        <f t="shared" ref="I357:J357" si="458">I359+I361+I363</f>
        <v>2842</v>
      </c>
      <c r="J357" s="479">
        <f t="shared" si="458"/>
        <v>106526</v>
      </c>
      <c r="K357" s="479">
        <f t="shared" ref="K357" si="459">K359+K361+K363</f>
        <v>23801</v>
      </c>
      <c r="L357" s="479">
        <f t="shared" ref="L357" si="460">L359+L361+L363</f>
        <v>23801000</v>
      </c>
      <c r="M357" s="795">
        <f t="shared" si="366"/>
        <v>0.22342902202279255</v>
      </c>
      <c r="N357" s="479">
        <f t="shared" si="457"/>
        <v>0</v>
      </c>
      <c r="O357" s="479">
        <f t="shared" si="457"/>
        <v>0</v>
      </c>
      <c r="P357" s="479">
        <f t="shared" si="457"/>
        <v>0</v>
      </c>
    </row>
    <row r="358" spans="1:16" hidden="1" x14ac:dyDescent="0.2">
      <c r="A358" s="475"/>
      <c r="B358" s="476"/>
      <c r="C358" s="476"/>
      <c r="D358" s="476"/>
      <c r="E358" s="970" t="s">
        <v>324</v>
      </c>
      <c r="F358" s="502" t="s">
        <v>110</v>
      </c>
      <c r="G358" s="964" t="s">
        <v>347</v>
      </c>
      <c r="H358" s="479">
        <f t="shared" ref="H358:K363" si="461">H636</f>
        <v>0</v>
      </c>
      <c r="I358" s="418">
        <f t="shared" ref="I358:J358" si="462">I636</f>
        <v>448</v>
      </c>
      <c r="J358" s="479">
        <f t="shared" si="462"/>
        <v>16084</v>
      </c>
      <c r="K358" s="479">
        <f t="shared" si="461"/>
        <v>3704</v>
      </c>
      <c r="L358" s="479">
        <f t="shared" ref="L358" si="463">L636</f>
        <v>3704000</v>
      </c>
      <c r="M358" s="795">
        <f t="shared" si="366"/>
        <v>0.23029097239492663</v>
      </c>
      <c r="N358" s="479">
        <f t="shared" ref="N358:P358" si="464">N636</f>
        <v>0</v>
      </c>
      <c r="O358" s="479">
        <f t="shared" si="464"/>
        <v>0</v>
      </c>
      <c r="P358" s="479">
        <f t="shared" si="464"/>
        <v>0</v>
      </c>
    </row>
    <row r="359" spans="1:16" hidden="1" x14ac:dyDescent="0.2">
      <c r="A359" s="481"/>
      <c r="B359" s="482"/>
      <c r="C359" s="482"/>
      <c r="D359" s="482"/>
      <c r="E359" s="971"/>
      <c r="F359" s="502" t="s">
        <v>111</v>
      </c>
      <c r="G359" s="965"/>
      <c r="H359" s="479">
        <f t="shared" si="461"/>
        <v>0</v>
      </c>
      <c r="I359" s="418">
        <f t="shared" ref="I359:J359" si="465">I637</f>
        <v>448</v>
      </c>
      <c r="J359" s="479">
        <f t="shared" si="465"/>
        <v>16681</v>
      </c>
      <c r="K359" s="479">
        <f t="shared" si="461"/>
        <v>3704</v>
      </c>
      <c r="L359" s="479">
        <f t="shared" ref="L359" si="466">L637</f>
        <v>3704000</v>
      </c>
      <c r="M359" s="795">
        <f t="shared" ref="M359:M422" si="467">K359/J359</f>
        <v>0.22204903782746838</v>
      </c>
      <c r="N359" s="479">
        <f t="shared" ref="N359:P359" si="468">N637</f>
        <v>0</v>
      </c>
      <c r="O359" s="479">
        <f t="shared" si="468"/>
        <v>0</v>
      </c>
      <c r="P359" s="479">
        <f t="shared" si="468"/>
        <v>0</v>
      </c>
    </row>
    <row r="360" spans="1:16" hidden="1" x14ac:dyDescent="0.2">
      <c r="A360" s="475"/>
      <c r="B360" s="476"/>
      <c r="C360" s="476"/>
      <c r="D360" s="476"/>
      <c r="E360" s="970" t="s">
        <v>325</v>
      </c>
      <c r="F360" s="502" t="s">
        <v>110</v>
      </c>
      <c r="G360" s="964" t="s">
        <v>348</v>
      </c>
      <c r="H360" s="479">
        <f t="shared" si="461"/>
        <v>0</v>
      </c>
      <c r="I360" s="418">
        <f t="shared" ref="I360:J360" si="469">I638</f>
        <v>2390</v>
      </c>
      <c r="J360" s="479">
        <f t="shared" si="469"/>
        <v>86630</v>
      </c>
      <c r="K360" s="479">
        <f t="shared" si="461"/>
        <v>20096</v>
      </c>
      <c r="L360" s="479">
        <f t="shared" ref="L360" si="470">L638</f>
        <v>20096000</v>
      </c>
      <c r="M360" s="795">
        <f t="shared" si="467"/>
        <v>0.23197506637423526</v>
      </c>
      <c r="N360" s="479">
        <f t="shared" ref="N360:P360" si="471">N638</f>
        <v>0</v>
      </c>
      <c r="O360" s="479">
        <f t="shared" si="471"/>
        <v>0</v>
      </c>
      <c r="P360" s="479">
        <f t="shared" si="471"/>
        <v>0</v>
      </c>
    </row>
    <row r="361" spans="1:16" hidden="1" x14ac:dyDescent="0.2">
      <c r="A361" s="481"/>
      <c r="B361" s="482"/>
      <c r="C361" s="482"/>
      <c r="D361" s="482"/>
      <c r="E361" s="971"/>
      <c r="F361" s="502" t="s">
        <v>111</v>
      </c>
      <c r="G361" s="965"/>
      <c r="H361" s="479">
        <f t="shared" si="461"/>
        <v>0</v>
      </c>
      <c r="I361" s="418">
        <f t="shared" ref="I361:J361" si="472">I639</f>
        <v>2390</v>
      </c>
      <c r="J361" s="479">
        <f t="shared" si="472"/>
        <v>89844</v>
      </c>
      <c r="K361" s="479">
        <f t="shared" si="461"/>
        <v>20096</v>
      </c>
      <c r="L361" s="479">
        <f t="shared" ref="L361" si="473">L639</f>
        <v>20096000</v>
      </c>
      <c r="M361" s="795">
        <f t="shared" si="467"/>
        <v>0.22367659498686612</v>
      </c>
      <c r="N361" s="479">
        <f t="shared" ref="N361:P361" si="474">N639</f>
        <v>0</v>
      </c>
      <c r="O361" s="479">
        <f t="shared" si="474"/>
        <v>0</v>
      </c>
      <c r="P361" s="479">
        <f t="shared" si="474"/>
        <v>0</v>
      </c>
    </row>
    <row r="362" spans="1:16" hidden="1" x14ac:dyDescent="0.2">
      <c r="A362" s="541"/>
      <c r="B362" s="542"/>
      <c r="C362" s="542"/>
      <c r="D362" s="542"/>
      <c r="E362" s="970" t="s">
        <v>187</v>
      </c>
      <c r="F362" s="502" t="s">
        <v>110</v>
      </c>
      <c r="G362" s="964" t="s">
        <v>349</v>
      </c>
      <c r="H362" s="479">
        <f t="shared" si="461"/>
        <v>0</v>
      </c>
      <c r="I362" s="418">
        <f t="shared" ref="I362:J362" si="475">I640</f>
        <v>4</v>
      </c>
      <c r="J362" s="479">
        <f t="shared" si="475"/>
        <v>1</v>
      </c>
      <c r="K362" s="479">
        <f t="shared" si="461"/>
        <v>1</v>
      </c>
      <c r="L362" s="479">
        <f t="shared" ref="L362" si="476">L640</f>
        <v>1000</v>
      </c>
      <c r="M362" s="795">
        <f t="shared" si="467"/>
        <v>1</v>
      </c>
      <c r="N362" s="479">
        <f t="shared" ref="N362:P362" si="477">N640</f>
        <v>0</v>
      </c>
      <c r="O362" s="479">
        <f t="shared" si="477"/>
        <v>0</v>
      </c>
      <c r="P362" s="479">
        <f t="shared" si="477"/>
        <v>0</v>
      </c>
    </row>
    <row r="363" spans="1:16" hidden="1" x14ac:dyDescent="0.2">
      <c r="A363" s="543"/>
      <c r="B363" s="544"/>
      <c r="C363" s="544"/>
      <c r="D363" s="544"/>
      <c r="E363" s="971"/>
      <c r="F363" s="502" t="s">
        <v>111</v>
      </c>
      <c r="G363" s="965"/>
      <c r="H363" s="479">
        <f t="shared" si="461"/>
        <v>0</v>
      </c>
      <c r="I363" s="418">
        <f t="shared" ref="I363:J363" si="478">I641</f>
        <v>4</v>
      </c>
      <c r="J363" s="479">
        <f t="shared" si="478"/>
        <v>1</v>
      </c>
      <c r="K363" s="479">
        <f t="shared" si="461"/>
        <v>1</v>
      </c>
      <c r="L363" s="479">
        <f t="shared" ref="L363" si="479">L641</f>
        <v>1000</v>
      </c>
      <c r="M363" s="795">
        <f t="shared" si="467"/>
        <v>1</v>
      </c>
      <c r="N363" s="479">
        <f t="shared" ref="N363:P363" si="480">N641</f>
        <v>0</v>
      </c>
      <c r="O363" s="479">
        <f t="shared" si="480"/>
        <v>0</v>
      </c>
      <c r="P363" s="479">
        <f t="shared" si="480"/>
        <v>0</v>
      </c>
    </row>
    <row r="364" spans="1:16" hidden="1" x14ac:dyDescent="0.2">
      <c r="A364" s="475"/>
      <c r="B364" s="476"/>
      <c r="C364" s="476"/>
      <c r="D364" s="476"/>
      <c r="E364" s="984" t="s">
        <v>345</v>
      </c>
      <c r="F364" s="502" t="s">
        <v>110</v>
      </c>
      <c r="G364" s="964" t="s">
        <v>350</v>
      </c>
      <c r="H364" s="479">
        <f>H366+H368+H370</f>
        <v>0</v>
      </c>
      <c r="I364" s="418">
        <f t="shared" ref="I364:J364" si="481">I366+I368+I370</f>
        <v>5509</v>
      </c>
      <c r="J364" s="479">
        <f t="shared" si="481"/>
        <v>12482</v>
      </c>
      <c r="K364" s="479">
        <f t="shared" ref="K364" si="482">K366+K368+K370</f>
        <v>8514</v>
      </c>
      <c r="L364" s="479">
        <f t="shared" ref="L364" si="483">L366+L368+L370</f>
        <v>8514000</v>
      </c>
      <c r="M364" s="795">
        <f t="shared" si="467"/>
        <v>0.68210222720717839</v>
      </c>
      <c r="N364" s="479">
        <f t="shared" ref="N364:P365" si="484">N366+N368+N370</f>
        <v>0</v>
      </c>
      <c r="O364" s="479">
        <f t="shared" si="484"/>
        <v>0</v>
      </c>
      <c r="P364" s="479">
        <f t="shared" si="484"/>
        <v>0</v>
      </c>
    </row>
    <row r="365" spans="1:16" hidden="1" x14ac:dyDescent="0.2">
      <c r="A365" s="481"/>
      <c r="B365" s="482"/>
      <c r="C365" s="482"/>
      <c r="D365" s="482"/>
      <c r="E365" s="985"/>
      <c r="F365" s="502" t="s">
        <v>111</v>
      </c>
      <c r="G365" s="965"/>
      <c r="H365" s="479">
        <f>H367+H369+H371</f>
        <v>0</v>
      </c>
      <c r="I365" s="418">
        <f t="shared" ref="I365:J365" si="485">I367+I369+I371</f>
        <v>5509</v>
      </c>
      <c r="J365" s="479">
        <f t="shared" si="485"/>
        <v>12482</v>
      </c>
      <c r="K365" s="479">
        <f t="shared" ref="K365" si="486">K367+K369+K371</f>
        <v>8514</v>
      </c>
      <c r="L365" s="479">
        <f t="shared" ref="L365" si="487">L367+L369+L371</f>
        <v>8514000</v>
      </c>
      <c r="M365" s="795">
        <f t="shared" si="467"/>
        <v>0.68210222720717839</v>
      </c>
      <c r="N365" s="479">
        <f t="shared" si="484"/>
        <v>0</v>
      </c>
      <c r="O365" s="479">
        <f t="shared" si="484"/>
        <v>0</v>
      </c>
      <c r="P365" s="479">
        <f t="shared" si="484"/>
        <v>0</v>
      </c>
    </row>
    <row r="366" spans="1:16" hidden="1" x14ac:dyDescent="0.2">
      <c r="A366" s="475"/>
      <c r="B366" s="476"/>
      <c r="C366" s="476"/>
      <c r="D366" s="476"/>
      <c r="E366" s="970" t="s">
        <v>324</v>
      </c>
      <c r="F366" s="502" t="s">
        <v>110</v>
      </c>
      <c r="G366" s="964" t="s">
        <v>351</v>
      </c>
      <c r="H366" s="479">
        <f t="shared" ref="H366:K371" si="488">H644</f>
        <v>0</v>
      </c>
      <c r="I366" s="418">
        <f t="shared" ref="I366:J366" si="489">I644</f>
        <v>852</v>
      </c>
      <c r="J366" s="479">
        <f t="shared" si="489"/>
        <v>1963</v>
      </c>
      <c r="K366" s="479">
        <f t="shared" si="488"/>
        <v>1349</v>
      </c>
      <c r="L366" s="479">
        <f t="shared" ref="L366" si="490">L644</f>
        <v>1349000</v>
      </c>
      <c r="M366" s="795">
        <f t="shared" si="467"/>
        <v>0.68721344880285273</v>
      </c>
      <c r="N366" s="479">
        <f t="shared" ref="N366:P366" si="491">N644</f>
        <v>0</v>
      </c>
      <c r="O366" s="479">
        <f t="shared" si="491"/>
        <v>0</v>
      </c>
      <c r="P366" s="479">
        <f t="shared" si="491"/>
        <v>0</v>
      </c>
    </row>
    <row r="367" spans="1:16" hidden="1" x14ac:dyDescent="0.2">
      <c r="A367" s="481"/>
      <c r="B367" s="482"/>
      <c r="C367" s="482"/>
      <c r="D367" s="482"/>
      <c r="E367" s="971"/>
      <c r="F367" s="502" t="s">
        <v>111</v>
      </c>
      <c r="G367" s="965"/>
      <c r="H367" s="479">
        <f t="shared" si="488"/>
        <v>0</v>
      </c>
      <c r="I367" s="418">
        <f t="shared" ref="I367:J367" si="492">I645</f>
        <v>852</v>
      </c>
      <c r="J367" s="479">
        <f t="shared" si="492"/>
        <v>1963</v>
      </c>
      <c r="K367" s="479">
        <f t="shared" si="488"/>
        <v>1349</v>
      </c>
      <c r="L367" s="479">
        <f t="shared" ref="L367" si="493">L645</f>
        <v>1349000</v>
      </c>
      <c r="M367" s="795">
        <f t="shared" si="467"/>
        <v>0.68721344880285273</v>
      </c>
      <c r="N367" s="479">
        <f t="shared" ref="N367:P367" si="494">N645</f>
        <v>0</v>
      </c>
      <c r="O367" s="479">
        <f t="shared" si="494"/>
        <v>0</v>
      </c>
      <c r="P367" s="479">
        <f t="shared" si="494"/>
        <v>0</v>
      </c>
    </row>
    <row r="368" spans="1:16" hidden="1" x14ac:dyDescent="0.2">
      <c r="A368" s="475"/>
      <c r="B368" s="476"/>
      <c r="C368" s="476"/>
      <c r="D368" s="476"/>
      <c r="E368" s="970" t="s">
        <v>325</v>
      </c>
      <c r="F368" s="502" t="s">
        <v>110</v>
      </c>
      <c r="G368" s="964" t="s">
        <v>352</v>
      </c>
      <c r="H368" s="479">
        <f t="shared" si="488"/>
        <v>0</v>
      </c>
      <c r="I368" s="418">
        <f t="shared" ref="I368:J368" si="495">I646</f>
        <v>4465</v>
      </c>
      <c r="J368" s="479">
        <f t="shared" si="495"/>
        <v>10294</v>
      </c>
      <c r="K368" s="479">
        <f t="shared" si="488"/>
        <v>7067</v>
      </c>
      <c r="L368" s="479">
        <f t="shared" ref="L368" si="496">L646</f>
        <v>7067000</v>
      </c>
      <c r="M368" s="795">
        <f t="shared" si="467"/>
        <v>0.68651641733048374</v>
      </c>
      <c r="N368" s="479">
        <f t="shared" ref="N368:P368" si="497">N646</f>
        <v>0</v>
      </c>
      <c r="O368" s="479">
        <f t="shared" si="497"/>
        <v>0</v>
      </c>
      <c r="P368" s="479">
        <f t="shared" si="497"/>
        <v>0</v>
      </c>
    </row>
    <row r="369" spans="1:16" hidden="1" x14ac:dyDescent="0.2">
      <c r="A369" s="481"/>
      <c r="B369" s="482"/>
      <c r="C369" s="482"/>
      <c r="D369" s="482"/>
      <c r="E369" s="971"/>
      <c r="F369" s="502" t="s">
        <v>111</v>
      </c>
      <c r="G369" s="965"/>
      <c r="H369" s="479">
        <f t="shared" si="488"/>
        <v>0</v>
      </c>
      <c r="I369" s="418">
        <f t="shared" ref="I369:J369" si="498">I647</f>
        <v>4465</v>
      </c>
      <c r="J369" s="479">
        <f t="shared" si="498"/>
        <v>10294</v>
      </c>
      <c r="K369" s="479">
        <f t="shared" si="488"/>
        <v>7067</v>
      </c>
      <c r="L369" s="479">
        <f t="shared" ref="L369" si="499">L647</f>
        <v>7067000</v>
      </c>
      <c r="M369" s="795">
        <f t="shared" si="467"/>
        <v>0.68651641733048374</v>
      </c>
      <c r="N369" s="479">
        <f t="shared" ref="N369:P369" si="500">N647</f>
        <v>0</v>
      </c>
      <c r="O369" s="479">
        <f t="shared" si="500"/>
        <v>0</v>
      </c>
      <c r="P369" s="479">
        <f t="shared" si="500"/>
        <v>0</v>
      </c>
    </row>
    <row r="370" spans="1:16" hidden="1" x14ac:dyDescent="0.2">
      <c r="A370" s="475"/>
      <c r="B370" s="476"/>
      <c r="C370" s="476"/>
      <c r="D370" s="476"/>
      <c r="E370" s="970" t="s">
        <v>187</v>
      </c>
      <c r="F370" s="502" t="s">
        <v>110</v>
      </c>
      <c r="G370" s="964" t="s">
        <v>353</v>
      </c>
      <c r="H370" s="479">
        <f t="shared" si="488"/>
        <v>0</v>
      </c>
      <c r="I370" s="418">
        <f t="shared" ref="I370:J370" si="501">I648</f>
        <v>192</v>
      </c>
      <c r="J370" s="479">
        <f t="shared" si="501"/>
        <v>225</v>
      </c>
      <c r="K370" s="479">
        <f t="shared" si="488"/>
        <v>98</v>
      </c>
      <c r="L370" s="479">
        <f t="shared" ref="L370" si="502">L648</f>
        <v>98000</v>
      </c>
      <c r="M370" s="795">
        <f t="shared" si="467"/>
        <v>0.43555555555555553</v>
      </c>
      <c r="N370" s="479">
        <f t="shared" ref="N370:P370" si="503">N648</f>
        <v>0</v>
      </c>
      <c r="O370" s="479">
        <f t="shared" si="503"/>
        <v>0</v>
      </c>
      <c r="P370" s="479">
        <f t="shared" si="503"/>
        <v>0</v>
      </c>
    </row>
    <row r="371" spans="1:16" hidden="1" x14ac:dyDescent="0.2">
      <c r="A371" s="481"/>
      <c r="B371" s="482"/>
      <c r="C371" s="482"/>
      <c r="D371" s="482"/>
      <c r="E371" s="971"/>
      <c r="F371" s="502" t="s">
        <v>111</v>
      </c>
      <c r="G371" s="965"/>
      <c r="H371" s="479">
        <f t="shared" si="488"/>
        <v>0</v>
      </c>
      <c r="I371" s="418">
        <f t="shared" ref="I371:J371" si="504">I649</f>
        <v>192</v>
      </c>
      <c r="J371" s="479">
        <f t="shared" si="504"/>
        <v>225</v>
      </c>
      <c r="K371" s="479">
        <f t="shared" si="488"/>
        <v>98</v>
      </c>
      <c r="L371" s="479">
        <f t="shared" ref="L371" si="505">L649</f>
        <v>98000</v>
      </c>
      <c r="M371" s="795">
        <f t="shared" si="467"/>
        <v>0.43555555555555553</v>
      </c>
      <c r="N371" s="479">
        <f t="shared" ref="N371:P371" si="506">N649</f>
        <v>0</v>
      </c>
      <c r="O371" s="479">
        <f t="shared" si="506"/>
        <v>0</v>
      </c>
      <c r="P371" s="479">
        <f t="shared" si="506"/>
        <v>0</v>
      </c>
    </row>
    <row r="372" spans="1:16" hidden="1" x14ac:dyDescent="0.2">
      <c r="A372" s="475"/>
      <c r="B372" s="476"/>
      <c r="C372" s="476"/>
      <c r="D372" s="476"/>
      <c r="E372" s="982" t="s">
        <v>345</v>
      </c>
      <c r="F372" s="502" t="s">
        <v>110</v>
      </c>
      <c r="G372" s="964">
        <v>58.14</v>
      </c>
      <c r="H372" s="479">
        <f>H374+H376+H378</f>
        <v>0</v>
      </c>
      <c r="I372" s="418">
        <f t="shared" ref="I372:J372" si="507">I374+I376+I378</f>
        <v>7970</v>
      </c>
      <c r="J372" s="479">
        <f t="shared" si="507"/>
        <v>4574</v>
      </c>
      <c r="K372" s="479">
        <f t="shared" ref="K372" si="508">K374+K376+K378</f>
        <v>2125</v>
      </c>
      <c r="L372" s="479">
        <f t="shared" ref="L372" si="509">L374+L376+L378</f>
        <v>2125000</v>
      </c>
      <c r="M372" s="795">
        <f t="shared" si="467"/>
        <v>0.4645824223874071</v>
      </c>
      <c r="N372" s="479">
        <f t="shared" ref="N372:P373" si="510">N374+N376+N378</f>
        <v>0</v>
      </c>
      <c r="O372" s="479">
        <f t="shared" si="510"/>
        <v>0</v>
      </c>
      <c r="P372" s="479">
        <f t="shared" si="510"/>
        <v>0</v>
      </c>
    </row>
    <row r="373" spans="1:16" hidden="1" x14ac:dyDescent="0.2">
      <c r="A373" s="481"/>
      <c r="B373" s="482"/>
      <c r="C373" s="482"/>
      <c r="D373" s="482"/>
      <c r="E373" s="983"/>
      <c r="F373" s="502" t="s">
        <v>111</v>
      </c>
      <c r="G373" s="965"/>
      <c r="H373" s="479">
        <f>H375+H377+H379</f>
        <v>0</v>
      </c>
      <c r="I373" s="418">
        <f t="shared" ref="I373:J373" si="511">I375+I377+I379</f>
        <v>7970</v>
      </c>
      <c r="J373" s="479">
        <f t="shared" si="511"/>
        <v>4499</v>
      </c>
      <c r="K373" s="479">
        <f t="shared" ref="K373" si="512">K375+K377+K379</f>
        <v>2125</v>
      </c>
      <c r="L373" s="479">
        <f t="shared" ref="L373" si="513">L375+L377+L379</f>
        <v>2125000</v>
      </c>
      <c r="M373" s="795">
        <f t="shared" si="467"/>
        <v>0.47232718381862637</v>
      </c>
      <c r="N373" s="479">
        <f t="shared" si="510"/>
        <v>0</v>
      </c>
      <c r="O373" s="479">
        <f t="shared" si="510"/>
        <v>0</v>
      </c>
      <c r="P373" s="479">
        <f t="shared" si="510"/>
        <v>0</v>
      </c>
    </row>
    <row r="374" spans="1:16" hidden="1" x14ac:dyDescent="0.2">
      <c r="A374" s="475"/>
      <c r="B374" s="476"/>
      <c r="C374" s="476"/>
      <c r="D374" s="476"/>
      <c r="E374" s="970" t="s">
        <v>324</v>
      </c>
      <c r="F374" s="502" t="s">
        <v>110</v>
      </c>
      <c r="G374" s="964" t="s">
        <v>354</v>
      </c>
      <c r="H374" s="479">
        <f t="shared" ref="H374:K379" si="514">H652</f>
        <v>0</v>
      </c>
      <c r="I374" s="418">
        <f t="shared" ref="I374:J374" si="515">I652</f>
        <v>1236</v>
      </c>
      <c r="J374" s="479">
        <f t="shared" si="515"/>
        <v>625</v>
      </c>
      <c r="K374" s="479">
        <f t="shared" si="514"/>
        <v>253</v>
      </c>
      <c r="L374" s="479">
        <f t="shared" ref="L374" si="516">L652</f>
        <v>253000</v>
      </c>
      <c r="M374" s="795">
        <f t="shared" si="467"/>
        <v>0.40479999999999999</v>
      </c>
      <c r="N374" s="479">
        <f t="shared" ref="N374:P374" si="517">N652</f>
        <v>0</v>
      </c>
      <c r="O374" s="479">
        <f t="shared" si="517"/>
        <v>0</v>
      </c>
      <c r="P374" s="479">
        <f t="shared" si="517"/>
        <v>0</v>
      </c>
    </row>
    <row r="375" spans="1:16" hidden="1" x14ac:dyDescent="0.2">
      <c r="A375" s="481"/>
      <c r="B375" s="482"/>
      <c r="C375" s="482"/>
      <c r="D375" s="482"/>
      <c r="E375" s="971"/>
      <c r="F375" s="502" t="s">
        <v>111</v>
      </c>
      <c r="G375" s="965"/>
      <c r="H375" s="479">
        <f t="shared" si="514"/>
        <v>0</v>
      </c>
      <c r="I375" s="418">
        <f t="shared" ref="I375:J375" si="518">I653</f>
        <v>1236</v>
      </c>
      <c r="J375" s="479">
        <f t="shared" si="518"/>
        <v>613</v>
      </c>
      <c r="K375" s="479">
        <f t="shared" si="514"/>
        <v>253</v>
      </c>
      <c r="L375" s="479">
        <f t="shared" ref="L375" si="519">L653</f>
        <v>253000</v>
      </c>
      <c r="M375" s="795">
        <f t="shared" si="467"/>
        <v>0.41272430668841764</v>
      </c>
      <c r="N375" s="479">
        <f t="shared" ref="N375:P375" si="520">N653</f>
        <v>0</v>
      </c>
      <c r="O375" s="479">
        <f t="shared" si="520"/>
        <v>0</v>
      </c>
      <c r="P375" s="479">
        <f t="shared" si="520"/>
        <v>0</v>
      </c>
    </row>
    <row r="376" spans="1:16" hidden="1" x14ac:dyDescent="0.2">
      <c r="A376" s="475"/>
      <c r="B376" s="476"/>
      <c r="C376" s="476"/>
      <c r="D376" s="476"/>
      <c r="E376" s="970" t="s">
        <v>325</v>
      </c>
      <c r="F376" s="502" t="s">
        <v>110</v>
      </c>
      <c r="G376" s="964" t="s">
        <v>355</v>
      </c>
      <c r="H376" s="479">
        <f t="shared" si="514"/>
        <v>0</v>
      </c>
      <c r="I376" s="418">
        <f t="shared" ref="I376:J376" si="521">I654</f>
        <v>6703</v>
      </c>
      <c r="J376" s="479">
        <f t="shared" si="521"/>
        <v>3448</v>
      </c>
      <c r="K376" s="479">
        <f t="shared" si="514"/>
        <v>1392</v>
      </c>
      <c r="L376" s="479">
        <f t="shared" ref="L376" si="522">L654</f>
        <v>1392000</v>
      </c>
      <c r="M376" s="795">
        <f t="shared" si="467"/>
        <v>0.40371229698375871</v>
      </c>
      <c r="N376" s="479">
        <f t="shared" ref="N376:P376" si="523">N654</f>
        <v>0</v>
      </c>
      <c r="O376" s="479">
        <f t="shared" si="523"/>
        <v>0</v>
      </c>
      <c r="P376" s="479">
        <f t="shared" si="523"/>
        <v>0</v>
      </c>
    </row>
    <row r="377" spans="1:16" hidden="1" x14ac:dyDescent="0.2">
      <c r="A377" s="481"/>
      <c r="B377" s="482"/>
      <c r="C377" s="482"/>
      <c r="D377" s="482"/>
      <c r="E377" s="971"/>
      <c r="F377" s="502" t="s">
        <v>111</v>
      </c>
      <c r="G377" s="965"/>
      <c r="H377" s="479">
        <f t="shared" si="514"/>
        <v>0</v>
      </c>
      <c r="I377" s="418">
        <f t="shared" ref="I377:J377" si="524">I655</f>
        <v>6703</v>
      </c>
      <c r="J377" s="479">
        <f t="shared" si="524"/>
        <v>3384</v>
      </c>
      <c r="K377" s="479">
        <f t="shared" si="514"/>
        <v>1392</v>
      </c>
      <c r="L377" s="479">
        <f t="shared" ref="L377" si="525">L655</f>
        <v>1392000</v>
      </c>
      <c r="M377" s="795">
        <f t="shared" si="467"/>
        <v>0.41134751773049644</v>
      </c>
      <c r="N377" s="479">
        <f t="shared" ref="N377:P377" si="526">N655</f>
        <v>0</v>
      </c>
      <c r="O377" s="479">
        <f t="shared" si="526"/>
        <v>0</v>
      </c>
      <c r="P377" s="479">
        <f t="shared" si="526"/>
        <v>0</v>
      </c>
    </row>
    <row r="378" spans="1:16" hidden="1" x14ac:dyDescent="0.2">
      <c r="A378" s="475"/>
      <c r="B378" s="476"/>
      <c r="C378" s="476"/>
      <c r="D378" s="476"/>
      <c r="E378" s="970" t="s">
        <v>187</v>
      </c>
      <c r="F378" s="502" t="s">
        <v>110</v>
      </c>
      <c r="G378" s="964" t="s">
        <v>356</v>
      </c>
      <c r="H378" s="479">
        <f t="shared" si="514"/>
        <v>0</v>
      </c>
      <c r="I378" s="418">
        <f t="shared" ref="I378:J378" si="527">I656</f>
        <v>31</v>
      </c>
      <c r="J378" s="479">
        <f t="shared" si="527"/>
        <v>501</v>
      </c>
      <c r="K378" s="479">
        <f t="shared" si="514"/>
        <v>480</v>
      </c>
      <c r="L378" s="479">
        <f t="shared" ref="L378" si="528">L656</f>
        <v>480000</v>
      </c>
      <c r="M378" s="795">
        <f t="shared" si="467"/>
        <v>0.95808383233532934</v>
      </c>
      <c r="N378" s="479">
        <f t="shared" ref="N378:P378" si="529">N656</f>
        <v>0</v>
      </c>
      <c r="O378" s="479">
        <f t="shared" si="529"/>
        <v>0</v>
      </c>
      <c r="P378" s="479">
        <f t="shared" si="529"/>
        <v>0</v>
      </c>
    </row>
    <row r="379" spans="1:16" hidden="1" x14ac:dyDescent="0.2">
      <c r="A379" s="481"/>
      <c r="B379" s="482"/>
      <c r="C379" s="482"/>
      <c r="D379" s="482"/>
      <c r="E379" s="971"/>
      <c r="F379" s="502" t="s">
        <v>111</v>
      </c>
      <c r="G379" s="965"/>
      <c r="H379" s="479">
        <f t="shared" si="514"/>
        <v>0</v>
      </c>
      <c r="I379" s="418">
        <f t="shared" ref="I379:J379" si="530">I657</f>
        <v>31</v>
      </c>
      <c r="J379" s="479">
        <f t="shared" si="530"/>
        <v>502</v>
      </c>
      <c r="K379" s="479">
        <f t="shared" si="514"/>
        <v>480</v>
      </c>
      <c r="L379" s="479">
        <f t="shared" ref="L379" si="531">L657</f>
        <v>480000</v>
      </c>
      <c r="M379" s="795">
        <f t="shared" si="467"/>
        <v>0.95617529880478092</v>
      </c>
      <c r="N379" s="479">
        <f t="shared" ref="N379:P379" si="532">N657</f>
        <v>0</v>
      </c>
      <c r="O379" s="479">
        <f t="shared" si="532"/>
        <v>0</v>
      </c>
      <c r="P379" s="479">
        <f t="shared" si="532"/>
        <v>0</v>
      </c>
    </row>
    <row r="380" spans="1:16" hidden="1" x14ac:dyDescent="0.2">
      <c r="A380" s="475"/>
      <c r="B380" s="476"/>
      <c r="C380" s="476"/>
      <c r="D380" s="476"/>
      <c r="E380" s="982" t="s">
        <v>106</v>
      </c>
      <c r="F380" s="502" t="s">
        <v>110</v>
      </c>
      <c r="G380" s="964">
        <v>58.3</v>
      </c>
      <c r="H380" s="479">
        <f>H382+H384+H386</f>
        <v>0</v>
      </c>
      <c r="I380" s="418">
        <f t="shared" ref="I380:J380" si="533">I382+I384+I386</f>
        <v>0</v>
      </c>
      <c r="J380" s="479">
        <f t="shared" si="533"/>
        <v>0</v>
      </c>
      <c r="K380" s="479">
        <f t="shared" ref="K380" si="534">K382+K384+K386</f>
        <v>0</v>
      </c>
      <c r="L380" s="479">
        <f t="shared" ref="L380" si="535">L382+L384+L386</f>
        <v>0</v>
      </c>
      <c r="M380" s="795" t="e">
        <f t="shared" si="467"/>
        <v>#DIV/0!</v>
      </c>
      <c r="N380" s="479">
        <f t="shared" ref="N380:P381" si="536">N382+N384+N386</f>
        <v>0</v>
      </c>
      <c r="O380" s="479">
        <f t="shared" si="536"/>
        <v>0</v>
      </c>
      <c r="P380" s="479">
        <f t="shared" si="536"/>
        <v>0</v>
      </c>
    </row>
    <row r="381" spans="1:16" hidden="1" x14ac:dyDescent="0.2">
      <c r="A381" s="481"/>
      <c r="B381" s="482"/>
      <c r="C381" s="482"/>
      <c r="D381" s="482"/>
      <c r="E381" s="983"/>
      <c r="F381" s="502" t="s">
        <v>111</v>
      </c>
      <c r="G381" s="965"/>
      <c r="H381" s="479">
        <f>H383+H385+H387</f>
        <v>0</v>
      </c>
      <c r="I381" s="418">
        <f t="shared" ref="I381:J381" si="537">I383+I385+I387</f>
        <v>0</v>
      </c>
      <c r="J381" s="479">
        <f t="shared" si="537"/>
        <v>0</v>
      </c>
      <c r="K381" s="479">
        <f t="shared" ref="K381" si="538">K383+K385+K387</f>
        <v>0</v>
      </c>
      <c r="L381" s="479">
        <f t="shared" ref="L381" si="539">L383+L385+L387</f>
        <v>0</v>
      </c>
      <c r="M381" s="795" t="e">
        <f t="shared" si="467"/>
        <v>#DIV/0!</v>
      </c>
      <c r="N381" s="479">
        <f t="shared" si="536"/>
        <v>0</v>
      </c>
      <c r="O381" s="479">
        <f t="shared" si="536"/>
        <v>0</v>
      </c>
      <c r="P381" s="479">
        <f t="shared" si="536"/>
        <v>0</v>
      </c>
    </row>
    <row r="382" spans="1:16" s="225" customFormat="1" hidden="1" x14ac:dyDescent="0.2">
      <c r="A382" s="475"/>
      <c r="B382" s="476"/>
      <c r="C382" s="476"/>
      <c r="D382" s="476"/>
      <c r="E382" s="970" t="s">
        <v>324</v>
      </c>
      <c r="F382" s="502" t="s">
        <v>110</v>
      </c>
      <c r="G382" s="964" t="s">
        <v>790</v>
      </c>
      <c r="H382" s="479">
        <f t="shared" ref="H382:K387" si="540">H660</f>
        <v>0</v>
      </c>
      <c r="I382" s="418">
        <f t="shared" ref="I382:J382" si="541">I660</f>
        <v>0</v>
      </c>
      <c r="J382" s="479">
        <f t="shared" si="541"/>
        <v>0</v>
      </c>
      <c r="K382" s="479">
        <f t="shared" si="540"/>
        <v>0</v>
      </c>
      <c r="L382" s="479">
        <f t="shared" ref="L382" si="542">L660</f>
        <v>0</v>
      </c>
      <c r="M382" s="795" t="e">
        <f t="shared" si="467"/>
        <v>#DIV/0!</v>
      </c>
      <c r="N382" s="479">
        <f t="shared" ref="N382:P382" si="543">N660</f>
        <v>0</v>
      </c>
      <c r="O382" s="479">
        <f t="shared" si="543"/>
        <v>0</v>
      </c>
      <c r="P382" s="479">
        <f t="shared" si="543"/>
        <v>0</v>
      </c>
    </row>
    <row r="383" spans="1:16" s="225" customFormat="1" hidden="1" x14ac:dyDescent="0.2">
      <c r="A383" s="481"/>
      <c r="B383" s="482"/>
      <c r="C383" s="482"/>
      <c r="D383" s="482"/>
      <c r="E383" s="971"/>
      <c r="F383" s="502" t="s">
        <v>111</v>
      </c>
      <c r="G383" s="965"/>
      <c r="H383" s="479">
        <f t="shared" si="540"/>
        <v>0</v>
      </c>
      <c r="I383" s="418">
        <f t="shared" ref="I383:J383" si="544">I661</f>
        <v>0</v>
      </c>
      <c r="J383" s="479">
        <f t="shared" si="544"/>
        <v>0</v>
      </c>
      <c r="K383" s="479">
        <f t="shared" si="540"/>
        <v>0</v>
      </c>
      <c r="L383" s="479">
        <f t="shared" ref="L383" si="545">L661</f>
        <v>0</v>
      </c>
      <c r="M383" s="795" t="e">
        <f t="shared" si="467"/>
        <v>#DIV/0!</v>
      </c>
      <c r="N383" s="479">
        <f t="shared" ref="N383:P383" si="546">N661</f>
        <v>0</v>
      </c>
      <c r="O383" s="479">
        <f t="shared" si="546"/>
        <v>0</v>
      </c>
      <c r="P383" s="479">
        <f t="shared" si="546"/>
        <v>0</v>
      </c>
    </row>
    <row r="384" spans="1:16" s="251" customFormat="1" hidden="1" x14ac:dyDescent="0.2">
      <c r="A384" s="520"/>
      <c r="B384" s="521"/>
      <c r="C384" s="521"/>
      <c r="D384" s="521"/>
      <c r="E384" s="970" t="s">
        <v>325</v>
      </c>
      <c r="F384" s="502" t="s">
        <v>110</v>
      </c>
      <c r="G384" s="964" t="s">
        <v>791</v>
      </c>
      <c r="H384" s="479">
        <f t="shared" si="540"/>
        <v>0</v>
      </c>
      <c r="I384" s="418">
        <f t="shared" ref="I384:J384" si="547">I662</f>
        <v>0</v>
      </c>
      <c r="J384" s="479">
        <f t="shared" si="547"/>
        <v>0</v>
      </c>
      <c r="K384" s="479">
        <f t="shared" si="540"/>
        <v>0</v>
      </c>
      <c r="L384" s="479">
        <f t="shared" ref="L384" si="548">L662</f>
        <v>0</v>
      </c>
      <c r="M384" s="795" t="e">
        <f t="shared" si="467"/>
        <v>#DIV/0!</v>
      </c>
      <c r="N384" s="479">
        <f t="shared" ref="N384:P384" si="549">N662</f>
        <v>0</v>
      </c>
      <c r="O384" s="479">
        <f t="shared" si="549"/>
        <v>0</v>
      </c>
      <c r="P384" s="479">
        <f t="shared" si="549"/>
        <v>0</v>
      </c>
    </row>
    <row r="385" spans="1:16" s="251" customFormat="1" hidden="1" x14ac:dyDescent="0.2">
      <c r="A385" s="522"/>
      <c r="B385" s="523"/>
      <c r="C385" s="523"/>
      <c r="D385" s="523"/>
      <c r="E385" s="971"/>
      <c r="F385" s="502" t="s">
        <v>111</v>
      </c>
      <c r="G385" s="965"/>
      <c r="H385" s="479">
        <f t="shared" si="540"/>
        <v>0</v>
      </c>
      <c r="I385" s="418">
        <f t="shared" ref="I385:J385" si="550">I663</f>
        <v>0</v>
      </c>
      <c r="J385" s="479">
        <f t="shared" si="550"/>
        <v>0</v>
      </c>
      <c r="K385" s="479">
        <f t="shared" si="540"/>
        <v>0</v>
      </c>
      <c r="L385" s="479">
        <f t="shared" ref="L385" si="551">L663</f>
        <v>0</v>
      </c>
      <c r="M385" s="795" t="e">
        <f t="shared" si="467"/>
        <v>#DIV/0!</v>
      </c>
      <c r="N385" s="479">
        <f t="shared" ref="N385:P385" si="552">N663</f>
        <v>0</v>
      </c>
      <c r="O385" s="479">
        <f t="shared" si="552"/>
        <v>0</v>
      </c>
      <c r="P385" s="479">
        <f t="shared" si="552"/>
        <v>0</v>
      </c>
    </row>
    <row r="386" spans="1:16" hidden="1" x14ac:dyDescent="0.2">
      <c r="A386" s="475"/>
      <c r="B386" s="476"/>
      <c r="C386" s="476"/>
      <c r="D386" s="476"/>
      <c r="E386" s="970" t="s">
        <v>187</v>
      </c>
      <c r="F386" s="502" t="s">
        <v>110</v>
      </c>
      <c r="G386" s="964" t="s">
        <v>191</v>
      </c>
      <c r="H386" s="479">
        <f t="shared" si="540"/>
        <v>0</v>
      </c>
      <c r="I386" s="418">
        <f t="shared" ref="I386:J386" si="553">I664</f>
        <v>0</v>
      </c>
      <c r="J386" s="479">
        <f t="shared" si="553"/>
        <v>0</v>
      </c>
      <c r="K386" s="479">
        <f t="shared" si="540"/>
        <v>0</v>
      </c>
      <c r="L386" s="479">
        <f t="shared" ref="L386" si="554">L664</f>
        <v>0</v>
      </c>
      <c r="M386" s="795" t="e">
        <f t="shared" si="467"/>
        <v>#DIV/0!</v>
      </c>
      <c r="N386" s="479">
        <f t="shared" ref="N386:P386" si="555">N664</f>
        <v>0</v>
      </c>
      <c r="O386" s="479">
        <f t="shared" si="555"/>
        <v>0</v>
      </c>
      <c r="P386" s="479">
        <f t="shared" si="555"/>
        <v>0</v>
      </c>
    </row>
    <row r="387" spans="1:16" hidden="1" x14ac:dyDescent="0.2">
      <c r="A387" s="481"/>
      <c r="B387" s="482"/>
      <c r="C387" s="482"/>
      <c r="D387" s="482"/>
      <c r="E387" s="971"/>
      <c r="F387" s="502" t="s">
        <v>111</v>
      </c>
      <c r="G387" s="965"/>
      <c r="H387" s="479">
        <f t="shared" si="540"/>
        <v>0</v>
      </c>
      <c r="I387" s="418">
        <f t="shared" ref="I387:J387" si="556">I665</f>
        <v>0</v>
      </c>
      <c r="J387" s="479">
        <f t="shared" si="556"/>
        <v>0</v>
      </c>
      <c r="K387" s="479">
        <f t="shared" si="540"/>
        <v>0</v>
      </c>
      <c r="L387" s="479">
        <f t="shared" ref="L387" si="557">L665</f>
        <v>0</v>
      </c>
      <c r="M387" s="795" t="e">
        <f t="shared" si="467"/>
        <v>#DIV/0!</v>
      </c>
      <c r="N387" s="479">
        <f t="shared" ref="N387:P387" si="558">N665</f>
        <v>0</v>
      </c>
      <c r="O387" s="479">
        <f t="shared" si="558"/>
        <v>0</v>
      </c>
      <c r="P387" s="479">
        <f t="shared" si="558"/>
        <v>0</v>
      </c>
    </row>
    <row r="388" spans="1:16" s="251" customFormat="1" hidden="1" x14ac:dyDescent="0.2">
      <c r="A388" s="520"/>
      <c r="B388" s="521"/>
      <c r="C388" s="521"/>
      <c r="D388" s="521"/>
      <c r="E388" s="970" t="s">
        <v>244</v>
      </c>
      <c r="F388" s="502" t="s">
        <v>110</v>
      </c>
      <c r="G388" s="964" t="s">
        <v>192</v>
      </c>
      <c r="H388" s="479">
        <f>H390+H392+H403</f>
        <v>0</v>
      </c>
      <c r="I388" s="418">
        <f t="shared" ref="I388:J388" si="559">I390+I392+I403</f>
        <v>68304</v>
      </c>
      <c r="J388" s="479">
        <f t="shared" si="559"/>
        <v>10060</v>
      </c>
      <c r="K388" s="479">
        <f t="shared" ref="K388" si="560">K390+K392+K403</f>
        <v>8791</v>
      </c>
      <c r="L388" s="479">
        <f t="shared" ref="L388" si="561">L390+L392+L403</f>
        <v>8287000</v>
      </c>
      <c r="M388" s="795">
        <f t="shared" si="467"/>
        <v>0.87385685884691844</v>
      </c>
      <c r="N388" s="479">
        <f t="shared" ref="N388:P389" si="562">N390+N392+N403</f>
        <v>815</v>
      </c>
      <c r="O388" s="479">
        <f t="shared" si="562"/>
        <v>856</v>
      </c>
      <c r="P388" s="479">
        <f t="shared" si="562"/>
        <v>899</v>
      </c>
    </row>
    <row r="389" spans="1:16" s="251" customFormat="1" hidden="1" x14ac:dyDescent="0.2">
      <c r="A389" s="522"/>
      <c r="B389" s="523"/>
      <c r="C389" s="523"/>
      <c r="D389" s="523"/>
      <c r="E389" s="971"/>
      <c r="F389" s="502" t="s">
        <v>111</v>
      </c>
      <c r="G389" s="965"/>
      <c r="H389" s="479">
        <f>H391+H393+H404</f>
        <v>0</v>
      </c>
      <c r="I389" s="418">
        <f t="shared" ref="I389:J389" si="563">I391+I393+I404</f>
        <v>68304</v>
      </c>
      <c r="J389" s="479">
        <f t="shared" si="563"/>
        <v>10060</v>
      </c>
      <c r="K389" s="479">
        <f t="shared" ref="K389" si="564">K391+K393+K404</f>
        <v>8791</v>
      </c>
      <c r="L389" s="479">
        <f t="shared" ref="L389" si="565">L391+L393+L404</f>
        <v>8791000</v>
      </c>
      <c r="M389" s="795">
        <f t="shared" si="467"/>
        <v>0.87385685884691844</v>
      </c>
      <c r="N389" s="479">
        <f t="shared" si="562"/>
        <v>815</v>
      </c>
      <c r="O389" s="479">
        <f t="shared" si="562"/>
        <v>856</v>
      </c>
      <c r="P389" s="479">
        <f t="shared" si="562"/>
        <v>899</v>
      </c>
    </row>
    <row r="390" spans="1:16" hidden="1" x14ac:dyDescent="0.2">
      <c r="A390" s="475"/>
      <c r="B390" s="476"/>
      <c r="C390" s="476"/>
      <c r="D390" s="476"/>
      <c r="E390" s="970" t="s">
        <v>326</v>
      </c>
      <c r="F390" s="502" t="s">
        <v>110</v>
      </c>
      <c r="G390" s="993" t="s">
        <v>193</v>
      </c>
      <c r="H390" s="479">
        <f t="shared" ref="H390:K393" si="566">H668</f>
        <v>0</v>
      </c>
      <c r="I390" s="418">
        <f t="shared" ref="I390:J390" si="567">I668</f>
        <v>67968</v>
      </c>
      <c r="J390" s="479">
        <f t="shared" si="567"/>
        <v>9453</v>
      </c>
      <c r="K390" s="479">
        <f t="shared" si="566"/>
        <v>8050</v>
      </c>
      <c r="L390" s="479">
        <f t="shared" ref="L390" si="568">L668</f>
        <v>8050000</v>
      </c>
      <c r="M390" s="795">
        <f t="shared" si="467"/>
        <v>0.85158150851581504</v>
      </c>
      <c r="N390" s="479">
        <f t="shared" ref="N390:P390" si="569">N668</f>
        <v>0</v>
      </c>
      <c r="O390" s="479">
        <f t="shared" si="569"/>
        <v>0</v>
      </c>
      <c r="P390" s="479">
        <f t="shared" si="569"/>
        <v>0</v>
      </c>
    </row>
    <row r="391" spans="1:16" hidden="1" x14ac:dyDescent="0.2">
      <c r="A391" s="481"/>
      <c r="B391" s="482"/>
      <c r="C391" s="482"/>
      <c r="D391" s="482"/>
      <c r="E391" s="971"/>
      <c r="F391" s="502" t="s">
        <v>111</v>
      </c>
      <c r="G391" s="993"/>
      <c r="H391" s="479">
        <f t="shared" si="566"/>
        <v>0</v>
      </c>
      <c r="I391" s="418">
        <f t="shared" ref="I391:J391" si="570">I669</f>
        <v>67968</v>
      </c>
      <c r="J391" s="479">
        <f t="shared" si="570"/>
        <v>9453</v>
      </c>
      <c r="K391" s="479">
        <f t="shared" si="566"/>
        <v>8050</v>
      </c>
      <c r="L391" s="479">
        <f t="shared" ref="L391" si="571">L669</f>
        <v>8050000</v>
      </c>
      <c r="M391" s="795">
        <f t="shared" si="467"/>
        <v>0.85158150851581504</v>
      </c>
      <c r="N391" s="479">
        <f t="shared" ref="N391:P391" si="572">N669</f>
        <v>0</v>
      </c>
      <c r="O391" s="479">
        <f t="shared" si="572"/>
        <v>0</v>
      </c>
      <c r="P391" s="479">
        <f t="shared" si="572"/>
        <v>0</v>
      </c>
    </row>
    <row r="392" spans="1:16" hidden="1" x14ac:dyDescent="0.2">
      <c r="A392" s="475"/>
      <c r="B392" s="476"/>
      <c r="C392" s="476"/>
      <c r="D392" s="476"/>
      <c r="E392" s="970" t="s">
        <v>327</v>
      </c>
      <c r="F392" s="502" t="s">
        <v>110</v>
      </c>
      <c r="G392" s="998" t="s">
        <v>245</v>
      </c>
      <c r="H392" s="479">
        <f t="shared" si="566"/>
        <v>0</v>
      </c>
      <c r="I392" s="418">
        <f t="shared" ref="I392:J392" si="573">I670</f>
        <v>203</v>
      </c>
      <c r="J392" s="479">
        <f t="shared" si="573"/>
        <v>376</v>
      </c>
      <c r="K392" s="479">
        <f t="shared" si="566"/>
        <v>504</v>
      </c>
      <c r="L392" s="479">
        <f t="shared" ref="L392" si="574">L670</f>
        <v>0</v>
      </c>
      <c r="M392" s="795">
        <f t="shared" si="467"/>
        <v>1.3404255319148937</v>
      </c>
      <c r="N392" s="479">
        <f t="shared" ref="N392:P392" si="575">N670</f>
        <v>554</v>
      </c>
      <c r="O392" s="479">
        <f t="shared" si="575"/>
        <v>582</v>
      </c>
      <c r="P392" s="479">
        <f t="shared" si="575"/>
        <v>611</v>
      </c>
    </row>
    <row r="393" spans="1:16" hidden="1" x14ac:dyDescent="0.2">
      <c r="A393" s="481"/>
      <c r="B393" s="482"/>
      <c r="C393" s="482"/>
      <c r="D393" s="482"/>
      <c r="E393" s="971"/>
      <c r="F393" s="502" t="s">
        <v>111</v>
      </c>
      <c r="G393" s="965"/>
      <c r="H393" s="479">
        <f t="shared" si="566"/>
        <v>0</v>
      </c>
      <c r="I393" s="418">
        <f t="shared" ref="I393:J393" si="576">I671</f>
        <v>203</v>
      </c>
      <c r="J393" s="479">
        <f t="shared" si="576"/>
        <v>376</v>
      </c>
      <c r="K393" s="479">
        <f t="shared" si="566"/>
        <v>504</v>
      </c>
      <c r="L393" s="479">
        <f t="shared" ref="L393" si="577">L671</f>
        <v>504000</v>
      </c>
      <c r="M393" s="795">
        <f t="shared" si="467"/>
        <v>1.3404255319148937</v>
      </c>
      <c r="N393" s="479">
        <f t="shared" ref="N393:P393" si="578">N671</f>
        <v>554</v>
      </c>
      <c r="O393" s="479">
        <f t="shared" si="578"/>
        <v>582</v>
      </c>
      <c r="P393" s="479">
        <f t="shared" si="578"/>
        <v>611</v>
      </c>
    </row>
    <row r="394" spans="1:16" hidden="1" x14ac:dyDescent="0.2">
      <c r="A394" s="501"/>
      <c r="B394" s="451"/>
      <c r="C394" s="451"/>
      <c r="D394" s="451"/>
      <c r="E394" s="464"/>
      <c r="F394" s="539"/>
      <c r="G394" s="514"/>
      <c r="H394" s="540"/>
      <c r="I394" s="698"/>
      <c r="J394" s="540"/>
      <c r="K394" s="540"/>
      <c r="L394" s="540"/>
      <c r="M394" s="795" t="e">
        <f t="shared" si="467"/>
        <v>#DIV/0!</v>
      </c>
      <c r="N394" s="540"/>
      <c r="O394" s="540"/>
      <c r="P394" s="540"/>
    </row>
    <row r="395" spans="1:16" hidden="1" x14ac:dyDescent="0.2">
      <c r="A395" s="501"/>
      <c r="B395" s="451"/>
      <c r="C395" s="451"/>
      <c r="D395" s="451"/>
      <c r="E395" s="464"/>
      <c r="F395" s="539"/>
      <c r="G395" s="514"/>
      <c r="H395" s="540"/>
      <c r="I395" s="698"/>
      <c r="J395" s="540"/>
      <c r="K395" s="540"/>
      <c r="L395" s="540"/>
      <c r="M395" s="795" t="e">
        <f t="shared" si="467"/>
        <v>#DIV/0!</v>
      </c>
      <c r="N395" s="540"/>
      <c r="O395" s="540"/>
      <c r="P395" s="540"/>
    </row>
    <row r="396" spans="1:16" hidden="1" x14ac:dyDescent="0.2">
      <c r="A396" s="501"/>
      <c r="B396" s="451"/>
      <c r="C396" s="451"/>
      <c r="D396" s="451"/>
      <c r="E396" s="464"/>
      <c r="F396" s="539"/>
      <c r="G396" s="514"/>
      <c r="H396" s="540"/>
      <c r="I396" s="698"/>
      <c r="J396" s="540"/>
      <c r="K396" s="540"/>
      <c r="L396" s="540"/>
      <c r="M396" s="795" t="e">
        <f t="shared" si="467"/>
        <v>#DIV/0!</v>
      </c>
      <c r="N396" s="540"/>
      <c r="O396" s="540"/>
      <c r="P396" s="540"/>
    </row>
    <row r="397" spans="1:16" hidden="1" x14ac:dyDescent="0.2">
      <c r="A397" s="501"/>
      <c r="B397" s="451"/>
      <c r="C397" s="451"/>
      <c r="D397" s="451"/>
      <c r="E397" s="464" t="s">
        <v>723</v>
      </c>
      <c r="F397" s="441"/>
      <c r="G397" s="514"/>
      <c r="H397" s="540"/>
      <c r="I397" s="698"/>
      <c r="J397" s="540"/>
      <c r="K397" s="540"/>
      <c r="L397" s="540"/>
      <c r="M397" s="795" t="e">
        <f t="shared" si="467"/>
        <v>#DIV/0!</v>
      </c>
      <c r="N397" s="540"/>
      <c r="O397" s="540"/>
      <c r="P397" s="540"/>
    </row>
    <row r="398" spans="1:16" hidden="1" x14ac:dyDescent="0.2">
      <c r="A398" s="501"/>
      <c r="B398" s="451"/>
      <c r="C398" s="451"/>
      <c r="D398" s="451"/>
      <c r="E398" s="464" t="s">
        <v>723</v>
      </c>
      <c r="F398" s="441"/>
      <c r="G398" s="514"/>
      <c r="H398" s="540"/>
      <c r="I398" s="698"/>
      <c r="J398" s="540"/>
      <c r="K398" s="540"/>
      <c r="L398" s="540"/>
      <c r="M398" s="795" t="e">
        <f t="shared" si="467"/>
        <v>#DIV/0!</v>
      </c>
      <c r="N398" s="540"/>
      <c r="O398" s="540"/>
      <c r="P398" s="540"/>
    </row>
    <row r="399" spans="1:16" s="251" customFormat="1" hidden="1" x14ac:dyDescent="0.2">
      <c r="A399" s="524"/>
      <c r="B399" s="525"/>
      <c r="C399" s="525"/>
      <c r="D399" s="525"/>
      <c r="E399" s="526" t="s">
        <v>743</v>
      </c>
      <c r="F399" s="539" t="s">
        <v>110</v>
      </c>
      <c r="G399" s="519">
        <v>59</v>
      </c>
      <c r="H399" s="540"/>
      <c r="I399" s="698"/>
      <c r="J399" s="540"/>
      <c r="K399" s="540"/>
      <c r="L399" s="540"/>
      <c r="M399" s="795" t="e">
        <f t="shared" si="467"/>
        <v>#DIV/0!</v>
      </c>
      <c r="N399" s="540"/>
      <c r="O399" s="540"/>
      <c r="P399" s="540"/>
    </row>
    <row r="400" spans="1:16" s="251" customFormat="1" hidden="1" x14ac:dyDescent="0.2">
      <c r="A400" s="524"/>
      <c r="B400" s="525"/>
      <c r="C400" s="525"/>
      <c r="D400" s="525"/>
      <c r="E400" s="526"/>
      <c r="F400" s="539" t="s">
        <v>111</v>
      </c>
      <c r="G400" s="519"/>
      <c r="H400" s="540"/>
      <c r="I400" s="698"/>
      <c r="J400" s="540"/>
      <c r="K400" s="540"/>
      <c r="L400" s="540"/>
      <c r="M400" s="795" t="e">
        <f t="shared" si="467"/>
        <v>#DIV/0!</v>
      </c>
      <c r="N400" s="540"/>
      <c r="O400" s="540"/>
      <c r="P400" s="540"/>
    </row>
    <row r="401" spans="1:16" hidden="1" x14ac:dyDescent="0.2">
      <c r="A401" s="501"/>
      <c r="B401" s="451"/>
      <c r="C401" s="451"/>
      <c r="D401" s="451"/>
      <c r="E401" s="464" t="s">
        <v>723</v>
      </c>
      <c r="F401" s="441"/>
      <c r="G401" s="514"/>
      <c r="H401" s="540"/>
      <c r="I401" s="698"/>
      <c r="J401" s="540"/>
      <c r="K401" s="540"/>
      <c r="L401" s="540"/>
      <c r="M401" s="795" t="e">
        <f t="shared" si="467"/>
        <v>#DIV/0!</v>
      </c>
      <c r="N401" s="540"/>
      <c r="O401" s="540"/>
      <c r="P401" s="540"/>
    </row>
    <row r="402" spans="1:16" hidden="1" x14ac:dyDescent="0.2">
      <c r="A402" s="501"/>
      <c r="B402" s="451"/>
      <c r="C402" s="451"/>
      <c r="D402" s="451"/>
      <c r="E402" s="464" t="s">
        <v>723</v>
      </c>
      <c r="F402" s="441"/>
      <c r="G402" s="514"/>
      <c r="H402" s="540"/>
      <c r="I402" s="698"/>
      <c r="J402" s="540"/>
      <c r="K402" s="540"/>
      <c r="L402" s="540"/>
      <c r="M402" s="795" t="e">
        <f t="shared" si="467"/>
        <v>#DIV/0!</v>
      </c>
      <c r="N402" s="540"/>
      <c r="O402" s="540"/>
      <c r="P402" s="540"/>
    </row>
    <row r="403" spans="1:16" hidden="1" x14ac:dyDescent="0.2">
      <c r="A403" s="501"/>
      <c r="B403" s="451"/>
      <c r="C403" s="451"/>
      <c r="D403" s="451"/>
      <c r="E403" s="999" t="s">
        <v>777</v>
      </c>
      <c r="F403" s="502" t="s">
        <v>110</v>
      </c>
      <c r="G403" s="514">
        <v>59.41</v>
      </c>
      <c r="H403" s="479">
        <f t="shared" ref="H403:J403" si="579">H681</f>
        <v>0</v>
      </c>
      <c r="I403" s="418">
        <f t="shared" si="579"/>
        <v>133</v>
      </c>
      <c r="J403" s="479">
        <f t="shared" si="579"/>
        <v>231</v>
      </c>
      <c r="K403" s="479">
        <f t="shared" ref="K403:K404" si="580">K681</f>
        <v>237</v>
      </c>
      <c r="L403" s="479">
        <f t="shared" ref="L403" si="581">L681</f>
        <v>237000</v>
      </c>
      <c r="M403" s="795">
        <f t="shared" si="467"/>
        <v>1.025974025974026</v>
      </c>
      <c r="N403" s="479">
        <f t="shared" ref="N403:P404" si="582">N681</f>
        <v>261</v>
      </c>
      <c r="O403" s="479">
        <f t="shared" si="582"/>
        <v>274</v>
      </c>
      <c r="P403" s="479">
        <f t="shared" si="582"/>
        <v>288</v>
      </c>
    </row>
    <row r="404" spans="1:16" hidden="1" x14ac:dyDescent="0.2">
      <c r="A404" s="501"/>
      <c r="B404" s="451"/>
      <c r="C404" s="451"/>
      <c r="D404" s="451"/>
      <c r="E404" s="1000"/>
      <c r="F404" s="502" t="s">
        <v>111</v>
      </c>
      <c r="G404" s="514"/>
      <c r="H404" s="479">
        <f t="shared" ref="H404:J404" si="583">H682</f>
        <v>0</v>
      </c>
      <c r="I404" s="418">
        <f t="shared" si="583"/>
        <v>133</v>
      </c>
      <c r="J404" s="479">
        <f t="shared" si="583"/>
        <v>231</v>
      </c>
      <c r="K404" s="479">
        <f t="shared" si="580"/>
        <v>237</v>
      </c>
      <c r="L404" s="479">
        <f t="shared" ref="L404" si="584">L682</f>
        <v>237000</v>
      </c>
      <c r="M404" s="795">
        <f t="shared" si="467"/>
        <v>1.025974025974026</v>
      </c>
      <c r="N404" s="479">
        <f t="shared" si="582"/>
        <v>261</v>
      </c>
      <c r="O404" s="479">
        <f t="shared" si="582"/>
        <v>274</v>
      </c>
      <c r="P404" s="479">
        <f t="shared" si="582"/>
        <v>288</v>
      </c>
    </row>
    <row r="405" spans="1:16" hidden="1" x14ac:dyDescent="0.2">
      <c r="A405" s="475"/>
      <c r="B405" s="476"/>
      <c r="C405" s="476"/>
      <c r="D405" s="476"/>
      <c r="E405" s="960" t="s">
        <v>194</v>
      </c>
      <c r="F405" s="502" t="s">
        <v>110</v>
      </c>
      <c r="G405" s="962">
        <v>70</v>
      </c>
      <c r="H405" s="479">
        <f>H407</f>
        <v>0</v>
      </c>
      <c r="I405" s="418">
        <f t="shared" ref="I405:J405" si="585">I407</f>
        <v>4592</v>
      </c>
      <c r="J405" s="479">
        <f t="shared" si="585"/>
        <v>35475</v>
      </c>
      <c r="K405" s="479">
        <f t="shared" ref="K405" si="586">K407</f>
        <v>25715</v>
      </c>
      <c r="L405" s="479">
        <f t="shared" ref="L405" si="587">L407</f>
        <v>25715481</v>
      </c>
      <c r="M405" s="795">
        <f t="shared" si="467"/>
        <v>0.72487667371388298</v>
      </c>
      <c r="N405" s="479">
        <f t="shared" ref="N405:P408" si="588">N407</f>
        <v>28287</v>
      </c>
      <c r="O405" s="479">
        <f t="shared" si="588"/>
        <v>29701</v>
      </c>
      <c r="P405" s="479">
        <f t="shared" si="588"/>
        <v>31187</v>
      </c>
    </row>
    <row r="406" spans="1:16" hidden="1" x14ac:dyDescent="0.2">
      <c r="A406" s="481"/>
      <c r="B406" s="482"/>
      <c r="C406" s="482"/>
      <c r="D406" s="482"/>
      <c r="E406" s="961"/>
      <c r="F406" s="502" t="s">
        <v>111</v>
      </c>
      <c r="G406" s="963"/>
      <c r="H406" s="479">
        <f>H408</f>
        <v>0</v>
      </c>
      <c r="I406" s="418">
        <f t="shared" ref="I406:J406" si="589">I408</f>
        <v>4592</v>
      </c>
      <c r="J406" s="479">
        <f t="shared" si="589"/>
        <v>35475</v>
      </c>
      <c r="K406" s="479">
        <f t="shared" ref="K406" si="590">K408</f>
        <v>25715</v>
      </c>
      <c r="L406" s="479">
        <f t="shared" ref="L406" si="591">L408</f>
        <v>25715481</v>
      </c>
      <c r="M406" s="795">
        <f t="shared" si="467"/>
        <v>0.72487667371388298</v>
      </c>
      <c r="N406" s="479">
        <f t="shared" si="588"/>
        <v>28287</v>
      </c>
      <c r="O406" s="479">
        <f t="shared" si="588"/>
        <v>29701</v>
      </c>
      <c r="P406" s="479">
        <f t="shared" si="588"/>
        <v>31187</v>
      </c>
    </row>
    <row r="407" spans="1:16" hidden="1" x14ac:dyDescent="0.2">
      <c r="A407" s="475"/>
      <c r="B407" s="476"/>
      <c r="C407" s="476"/>
      <c r="D407" s="476"/>
      <c r="E407" s="960" t="s">
        <v>195</v>
      </c>
      <c r="F407" s="502" t="s">
        <v>110</v>
      </c>
      <c r="G407" s="962">
        <v>71</v>
      </c>
      <c r="H407" s="479">
        <f>H409</f>
        <v>0</v>
      </c>
      <c r="I407" s="418">
        <f t="shared" ref="I407:J407" si="592">I409</f>
        <v>4592</v>
      </c>
      <c r="J407" s="479">
        <f t="shared" si="592"/>
        <v>35475</v>
      </c>
      <c r="K407" s="479">
        <f t="shared" ref="K407" si="593">K409</f>
        <v>25715</v>
      </c>
      <c r="L407" s="479">
        <f t="shared" ref="L407" si="594">L409</f>
        <v>25715481</v>
      </c>
      <c r="M407" s="795">
        <f t="shared" si="467"/>
        <v>0.72487667371388298</v>
      </c>
      <c r="N407" s="479">
        <f t="shared" si="588"/>
        <v>28287</v>
      </c>
      <c r="O407" s="479">
        <f t="shared" si="588"/>
        <v>29701</v>
      </c>
      <c r="P407" s="479">
        <f t="shared" si="588"/>
        <v>31187</v>
      </c>
    </row>
    <row r="408" spans="1:16" hidden="1" x14ac:dyDescent="0.2">
      <c r="A408" s="481"/>
      <c r="B408" s="482"/>
      <c r="C408" s="482"/>
      <c r="D408" s="482"/>
      <c r="E408" s="961"/>
      <c r="F408" s="502" t="s">
        <v>111</v>
      </c>
      <c r="G408" s="963"/>
      <c r="H408" s="479">
        <f>H410</f>
        <v>0</v>
      </c>
      <c r="I408" s="418">
        <f t="shared" ref="I408:J408" si="595">I410</f>
        <v>4592</v>
      </c>
      <c r="J408" s="479">
        <f t="shared" si="595"/>
        <v>35475</v>
      </c>
      <c r="K408" s="479">
        <f t="shared" ref="K408" si="596">K410</f>
        <v>25715</v>
      </c>
      <c r="L408" s="479">
        <f t="shared" ref="L408" si="597">L410</f>
        <v>25715481</v>
      </c>
      <c r="M408" s="795">
        <f t="shared" si="467"/>
        <v>0.72487667371388298</v>
      </c>
      <c r="N408" s="479">
        <f t="shared" si="588"/>
        <v>28287</v>
      </c>
      <c r="O408" s="479">
        <f t="shared" si="588"/>
        <v>29701</v>
      </c>
      <c r="P408" s="479">
        <f t="shared" si="588"/>
        <v>31187</v>
      </c>
    </row>
    <row r="409" spans="1:16" hidden="1" x14ac:dyDescent="0.2">
      <c r="A409" s="475"/>
      <c r="B409" s="476"/>
      <c r="C409" s="476"/>
      <c r="D409" s="476"/>
      <c r="E409" s="960" t="s">
        <v>328</v>
      </c>
      <c r="F409" s="502" t="s">
        <v>110</v>
      </c>
      <c r="G409" s="964" t="s">
        <v>196</v>
      </c>
      <c r="H409" s="479">
        <f>H411+H413+H415</f>
        <v>0</v>
      </c>
      <c r="I409" s="418">
        <f t="shared" ref="I409:J409" si="598">I411+I413+I415</f>
        <v>4592</v>
      </c>
      <c r="J409" s="479">
        <f t="shared" si="598"/>
        <v>35475</v>
      </c>
      <c r="K409" s="479">
        <f t="shared" ref="K409" si="599">K411+K413+K415</f>
        <v>25715</v>
      </c>
      <c r="L409" s="479">
        <f t="shared" ref="L409" si="600">L411+L413+L415</f>
        <v>25715481</v>
      </c>
      <c r="M409" s="795">
        <f t="shared" si="467"/>
        <v>0.72487667371388298</v>
      </c>
      <c r="N409" s="479">
        <f t="shared" ref="N409:P410" si="601">N411+N413+N415</f>
        <v>28287</v>
      </c>
      <c r="O409" s="479">
        <f t="shared" si="601"/>
        <v>29701</v>
      </c>
      <c r="P409" s="479">
        <f t="shared" si="601"/>
        <v>31187</v>
      </c>
    </row>
    <row r="410" spans="1:16" hidden="1" x14ac:dyDescent="0.2">
      <c r="A410" s="481"/>
      <c r="B410" s="482"/>
      <c r="C410" s="482"/>
      <c r="D410" s="482"/>
      <c r="E410" s="961"/>
      <c r="F410" s="502" t="s">
        <v>111</v>
      </c>
      <c r="G410" s="965"/>
      <c r="H410" s="479">
        <f>H412+H414+H416</f>
        <v>0</v>
      </c>
      <c r="I410" s="418">
        <f t="shared" ref="I410:J410" si="602">I412+I414+I416</f>
        <v>4592</v>
      </c>
      <c r="J410" s="479">
        <f t="shared" si="602"/>
        <v>35475</v>
      </c>
      <c r="K410" s="479">
        <f t="shared" ref="K410" si="603">K412+K414+K416</f>
        <v>25715</v>
      </c>
      <c r="L410" s="479">
        <f t="shared" ref="L410" si="604">L412+L414+L416</f>
        <v>25715481</v>
      </c>
      <c r="M410" s="795">
        <f t="shared" si="467"/>
        <v>0.72487667371388298</v>
      </c>
      <c r="N410" s="479">
        <f t="shared" si="601"/>
        <v>28287</v>
      </c>
      <c r="O410" s="479">
        <f t="shared" si="601"/>
        <v>29701</v>
      </c>
      <c r="P410" s="479">
        <f t="shared" si="601"/>
        <v>31187</v>
      </c>
    </row>
    <row r="411" spans="1:16" hidden="1" x14ac:dyDescent="0.2">
      <c r="A411" s="475"/>
      <c r="B411" s="476"/>
      <c r="C411" s="476"/>
      <c r="D411" s="476"/>
      <c r="E411" s="960" t="s">
        <v>329</v>
      </c>
      <c r="F411" s="502" t="s">
        <v>110</v>
      </c>
      <c r="G411" s="964" t="s">
        <v>197</v>
      </c>
      <c r="H411" s="479">
        <f t="shared" ref="H411:K416" si="605">H697</f>
        <v>0</v>
      </c>
      <c r="I411" s="418">
        <f t="shared" ref="I411:J411" si="606">I697</f>
        <v>258</v>
      </c>
      <c r="J411" s="479">
        <f t="shared" si="606"/>
        <v>106</v>
      </c>
      <c r="K411" s="479">
        <f t="shared" si="605"/>
        <v>0</v>
      </c>
      <c r="L411" s="479">
        <f t="shared" ref="L411" si="607">L697</f>
        <v>0</v>
      </c>
      <c r="M411" s="795">
        <f t="shared" si="467"/>
        <v>0</v>
      </c>
      <c r="N411" s="479">
        <f t="shared" ref="N411:P411" si="608">N697</f>
        <v>0</v>
      </c>
      <c r="O411" s="479">
        <f t="shared" si="608"/>
        <v>0</v>
      </c>
      <c r="P411" s="479">
        <f t="shared" si="608"/>
        <v>0</v>
      </c>
    </row>
    <row r="412" spans="1:16" hidden="1" x14ac:dyDescent="0.2">
      <c r="A412" s="481"/>
      <c r="B412" s="482"/>
      <c r="C412" s="482"/>
      <c r="D412" s="482"/>
      <c r="E412" s="961"/>
      <c r="F412" s="502" t="s">
        <v>111</v>
      </c>
      <c r="G412" s="965"/>
      <c r="H412" s="479">
        <f t="shared" si="605"/>
        <v>0</v>
      </c>
      <c r="I412" s="418">
        <f t="shared" ref="I412:J412" si="609">I698</f>
        <v>258</v>
      </c>
      <c r="J412" s="479">
        <f t="shared" si="609"/>
        <v>106</v>
      </c>
      <c r="K412" s="479">
        <f t="shared" si="605"/>
        <v>0</v>
      </c>
      <c r="L412" s="479">
        <f t="shared" ref="L412" si="610">L698</f>
        <v>0</v>
      </c>
      <c r="M412" s="795">
        <f t="shared" si="467"/>
        <v>0</v>
      </c>
      <c r="N412" s="479">
        <f t="shared" ref="N412:P412" si="611">N698</f>
        <v>0</v>
      </c>
      <c r="O412" s="479">
        <f t="shared" si="611"/>
        <v>0</v>
      </c>
      <c r="P412" s="479">
        <f t="shared" si="611"/>
        <v>0</v>
      </c>
    </row>
    <row r="413" spans="1:16" hidden="1" x14ac:dyDescent="0.2">
      <c r="A413" s="475"/>
      <c r="B413" s="476"/>
      <c r="C413" s="476"/>
      <c r="D413" s="476"/>
      <c r="E413" s="960" t="s">
        <v>330</v>
      </c>
      <c r="F413" s="502" t="s">
        <v>110</v>
      </c>
      <c r="G413" s="964" t="s">
        <v>198</v>
      </c>
      <c r="H413" s="479">
        <f t="shared" si="605"/>
        <v>0</v>
      </c>
      <c r="I413" s="418">
        <f t="shared" ref="I413:J413" si="612">I699</f>
        <v>3018</v>
      </c>
      <c r="J413" s="479">
        <f t="shared" si="612"/>
        <v>1767</v>
      </c>
      <c r="K413" s="479">
        <f t="shared" si="605"/>
        <v>1585</v>
      </c>
      <c r="L413" s="479">
        <f t="shared" ref="L413" si="613">L699</f>
        <v>1585000</v>
      </c>
      <c r="M413" s="795">
        <f t="shared" si="467"/>
        <v>0.89700056593095645</v>
      </c>
      <c r="N413" s="479">
        <f t="shared" ref="N413:P413" si="614">N699</f>
        <v>1744</v>
      </c>
      <c r="O413" s="479">
        <f t="shared" si="614"/>
        <v>1831</v>
      </c>
      <c r="P413" s="479">
        <f t="shared" si="614"/>
        <v>1923</v>
      </c>
    </row>
    <row r="414" spans="1:16" hidden="1" x14ac:dyDescent="0.2">
      <c r="A414" s="481"/>
      <c r="B414" s="482"/>
      <c r="C414" s="482"/>
      <c r="D414" s="482"/>
      <c r="E414" s="961"/>
      <c r="F414" s="502" t="s">
        <v>111</v>
      </c>
      <c r="G414" s="965"/>
      <c r="H414" s="479">
        <f t="shared" si="605"/>
        <v>0</v>
      </c>
      <c r="I414" s="418">
        <f t="shared" ref="I414:J414" si="615">I700</f>
        <v>3018</v>
      </c>
      <c r="J414" s="479">
        <f t="shared" si="615"/>
        <v>1767</v>
      </c>
      <c r="K414" s="479">
        <f t="shared" si="605"/>
        <v>1585</v>
      </c>
      <c r="L414" s="479">
        <f t="shared" ref="L414" si="616">L700</f>
        <v>1585000</v>
      </c>
      <c r="M414" s="795">
        <f t="shared" si="467"/>
        <v>0.89700056593095645</v>
      </c>
      <c r="N414" s="479">
        <f t="shared" ref="N414:P414" si="617">N700</f>
        <v>1744</v>
      </c>
      <c r="O414" s="479">
        <f t="shared" si="617"/>
        <v>1831</v>
      </c>
      <c r="P414" s="479">
        <f t="shared" si="617"/>
        <v>1923</v>
      </c>
    </row>
    <row r="415" spans="1:16" hidden="1" x14ac:dyDescent="0.2">
      <c r="A415" s="475"/>
      <c r="B415" s="476"/>
      <c r="C415" s="476"/>
      <c r="D415" s="476"/>
      <c r="E415" s="995" t="s">
        <v>199</v>
      </c>
      <c r="F415" s="502" t="s">
        <v>110</v>
      </c>
      <c r="G415" s="964" t="s">
        <v>200</v>
      </c>
      <c r="H415" s="479">
        <f t="shared" si="605"/>
        <v>0</v>
      </c>
      <c r="I415" s="418">
        <f t="shared" ref="I415:J415" si="618">I701</f>
        <v>1316</v>
      </c>
      <c r="J415" s="479">
        <f t="shared" si="618"/>
        <v>33602</v>
      </c>
      <c r="K415" s="479">
        <f t="shared" si="605"/>
        <v>24130</v>
      </c>
      <c r="L415" s="479">
        <f t="shared" ref="L415" si="619">L701</f>
        <v>24130481</v>
      </c>
      <c r="M415" s="795">
        <f t="shared" si="467"/>
        <v>0.71811201714183681</v>
      </c>
      <c r="N415" s="479">
        <f t="shared" ref="N415:P415" si="620">N701</f>
        <v>26543</v>
      </c>
      <c r="O415" s="479">
        <f t="shared" si="620"/>
        <v>27870</v>
      </c>
      <c r="P415" s="479">
        <f t="shared" si="620"/>
        <v>29264</v>
      </c>
    </row>
    <row r="416" spans="1:16" hidden="1" x14ac:dyDescent="0.2">
      <c r="A416" s="481"/>
      <c r="B416" s="482"/>
      <c r="C416" s="482"/>
      <c r="D416" s="482"/>
      <c r="E416" s="996"/>
      <c r="F416" s="502" t="s">
        <v>111</v>
      </c>
      <c r="G416" s="965"/>
      <c r="H416" s="479">
        <f t="shared" si="605"/>
        <v>0</v>
      </c>
      <c r="I416" s="418">
        <f t="shared" ref="I416:J416" si="621">I702</f>
        <v>1316</v>
      </c>
      <c r="J416" s="479">
        <f t="shared" si="621"/>
        <v>33602</v>
      </c>
      <c r="K416" s="479">
        <f t="shared" si="605"/>
        <v>24130</v>
      </c>
      <c r="L416" s="479">
        <f t="shared" ref="L416" si="622">L702</f>
        <v>24130481</v>
      </c>
      <c r="M416" s="795">
        <f t="shared" si="467"/>
        <v>0.71811201714183681</v>
      </c>
      <c r="N416" s="479">
        <f t="shared" ref="N416:P416" si="623">N702</f>
        <v>26543</v>
      </c>
      <c r="O416" s="479">
        <f t="shared" si="623"/>
        <v>27870</v>
      </c>
      <c r="P416" s="479">
        <f t="shared" si="623"/>
        <v>29264</v>
      </c>
    </row>
    <row r="417" spans="1:16" hidden="1" x14ac:dyDescent="0.2">
      <c r="A417" s="501"/>
      <c r="B417" s="451"/>
      <c r="C417" s="451"/>
      <c r="D417" s="451"/>
      <c r="E417" s="527"/>
      <c r="F417" s="539"/>
      <c r="G417" s="528"/>
      <c r="H417" s="540"/>
      <c r="I417" s="698"/>
      <c r="J417" s="540"/>
      <c r="K417" s="540"/>
      <c r="L417" s="540"/>
      <c r="M417" s="795" t="e">
        <f t="shared" si="467"/>
        <v>#DIV/0!</v>
      </c>
      <c r="N417" s="540"/>
      <c r="O417" s="540"/>
      <c r="P417" s="540"/>
    </row>
    <row r="418" spans="1:16" hidden="1" x14ac:dyDescent="0.2">
      <c r="A418" s="501"/>
      <c r="B418" s="451"/>
      <c r="C418" s="451"/>
      <c r="D418" s="451"/>
      <c r="E418" s="527"/>
      <c r="F418" s="539"/>
      <c r="G418" s="528"/>
      <c r="H418" s="540"/>
      <c r="I418" s="698"/>
      <c r="J418" s="540"/>
      <c r="K418" s="540"/>
      <c r="L418" s="540"/>
      <c r="M418" s="795" t="e">
        <f t="shared" si="467"/>
        <v>#DIV/0!</v>
      </c>
      <c r="N418" s="540"/>
      <c r="O418" s="540"/>
      <c r="P418" s="540"/>
    </row>
    <row r="419" spans="1:16" hidden="1" x14ac:dyDescent="0.2">
      <c r="A419" s="501"/>
      <c r="B419" s="451"/>
      <c r="C419" s="451"/>
      <c r="D419" s="451"/>
      <c r="E419" s="527"/>
      <c r="F419" s="539"/>
      <c r="G419" s="528"/>
      <c r="H419" s="540"/>
      <c r="I419" s="698"/>
      <c r="J419" s="540"/>
      <c r="K419" s="540"/>
      <c r="L419" s="540"/>
      <c r="M419" s="795" t="e">
        <f t="shared" si="467"/>
        <v>#DIV/0!</v>
      </c>
      <c r="N419" s="540"/>
      <c r="O419" s="540"/>
      <c r="P419" s="540"/>
    </row>
    <row r="420" spans="1:16" hidden="1" x14ac:dyDescent="0.2">
      <c r="A420" s="501"/>
      <c r="B420" s="451"/>
      <c r="C420" s="451"/>
      <c r="D420" s="451"/>
      <c r="E420" s="527"/>
      <c r="F420" s="539"/>
      <c r="G420" s="528"/>
      <c r="H420" s="540"/>
      <c r="I420" s="698"/>
      <c r="J420" s="540"/>
      <c r="K420" s="540"/>
      <c r="L420" s="540"/>
      <c r="M420" s="795" t="e">
        <f t="shared" si="467"/>
        <v>#DIV/0!</v>
      </c>
      <c r="N420" s="540"/>
      <c r="O420" s="540"/>
      <c r="P420" s="540"/>
    </row>
    <row r="421" spans="1:16" s="234" customFormat="1" hidden="1" x14ac:dyDescent="0.2">
      <c r="A421" s="506"/>
      <c r="B421" s="507"/>
      <c r="C421" s="507"/>
      <c r="D421" s="507"/>
      <c r="E421" s="526" t="s">
        <v>744</v>
      </c>
      <c r="F421" s="539" t="s">
        <v>110</v>
      </c>
      <c r="G421" s="529" t="s">
        <v>196</v>
      </c>
      <c r="H421" s="540"/>
      <c r="I421" s="698"/>
      <c r="J421" s="540"/>
      <c r="K421" s="540"/>
      <c r="L421" s="540"/>
      <c r="M421" s="795" t="e">
        <f t="shared" si="467"/>
        <v>#DIV/0!</v>
      </c>
      <c r="N421" s="540"/>
      <c r="O421" s="540"/>
      <c r="P421" s="540"/>
    </row>
    <row r="422" spans="1:16" s="234" customFormat="1" hidden="1" x14ac:dyDescent="0.2">
      <c r="A422" s="506"/>
      <c r="B422" s="507"/>
      <c r="C422" s="507"/>
      <c r="D422" s="507"/>
      <c r="E422" s="526"/>
      <c r="F422" s="539" t="s">
        <v>111</v>
      </c>
      <c r="G422" s="529"/>
      <c r="H422" s="540"/>
      <c r="I422" s="698"/>
      <c r="J422" s="540"/>
      <c r="K422" s="540"/>
      <c r="L422" s="540"/>
      <c r="M422" s="795" t="e">
        <f t="shared" si="467"/>
        <v>#DIV/0!</v>
      </c>
      <c r="N422" s="540"/>
      <c r="O422" s="540"/>
      <c r="P422" s="540"/>
    </row>
    <row r="423" spans="1:16" hidden="1" x14ac:dyDescent="0.2">
      <c r="A423" s="501"/>
      <c r="B423" s="451"/>
      <c r="C423" s="451"/>
      <c r="D423" s="451"/>
      <c r="E423" s="464" t="s">
        <v>723</v>
      </c>
      <c r="F423" s="441"/>
      <c r="G423" s="514"/>
      <c r="H423" s="540"/>
      <c r="I423" s="698"/>
      <c r="J423" s="540"/>
      <c r="K423" s="540"/>
      <c r="L423" s="540"/>
      <c r="M423" s="795" t="e">
        <f t="shared" ref="M423:M451" si="624">K423/J423</f>
        <v>#DIV/0!</v>
      </c>
      <c r="N423" s="540"/>
      <c r="O423" s="540"/>
      <c r="P423" s="540"/>
    </row>
    <row r="424" spans="1:16" hidden="1" x14ac:dyDescent="0.2">
      <c r="A424" s="501"/>
      <c r="B424" s="451"/>
      <c r="C424" s="451"/>
      <c r="D424" s="451"/>
      <c r="E424" s="464" t="s">
        <v>723</v>
      </c>
      <c r="F424" s="441"/>
      <c r="G424" s="514"/>
      <c r="H424" s="540"/>
      <c r="I424" s="698"/>
      <c r="J424" s="540"/>
      <c r="K424" s="540"/>
      <c r="L424" s="540"/>
      <c r="M424" s="795" t="e">
        <f t="shared" si="624"/>
        <v>#DIV/0!</v>
      </c>
      <c r="N424" s="540"/>
      <c r="O424" s="540"/>
      <c r="P424" s="540"/>
    </row>
    <row r="425" spans="1:16" s="248" customFormat="1" hidden="1" x14ac:dyDescent="0.2">
      <c r="A425" s="524"/>
      <c r="B425" s="525"/>
      <c r="C425" s="525"/>
      <c r="D425" s="525"/>
      <c r="E425" s="526" t="s">
        <v>745</v>
      </c>
      <c r="F425" s="539" t="s">
        <v>110</v>
      </c>
      <c r="G425" s="519" t="s">
        <v>746</v>
      </c>
      <c r="H425" s="540"/>
      <c r="I425" s="698"/>
      <c r="J425" s="540"/>
      <c r="K425" s="540"/>
      <c r="L425" s="540"/>
      <c r="M425" s="795" t="e">
        <f t="shared" si="624"/>
        <v>#DIV/0!</v>
      </c>
      <c r="N425" s="540"/>
      <c r="O425" s="540"/>
      <c r="P425" s="540"/>
    </row>
    <row r="426" spans="1:16" s="248" customFormat="1" hidden="1" x14ac:dyDescent="0.2">
      <c r="A426" s="524"/>
      <c r="B426" s="525"/>
      <c r="C426" s="525"/>
      <c r="D426" s="525"/>
      <c r="E426" s="526"/>
      <c r="F426" s="539" t="s">
        <v>111</v>
      </c>
      <c r="G426" s="519"/>
      <c r="H426" s="540"/>
      <c r="I426" s="698"/>
      <c r="J426" s="540"/>
      <c r="K426" s="540"/>
      <c r="L426" s="540"/>
      <c r="M426" s="795" t="e">
        <f t="shared" si="624"/>
        <v>#DIV/0!</v>
      </c>
      <c r="N426" s="540"/>
      <c r="O426" s="540"/>
      <c r="P426" s="540"/>
    </row>
    <row r="427" spans="1:16" hidden="1" x14ac:dyDescent="0.2">
      <c r="A427" s="501"/>
      <c r="B427" s="451"/>
      <c r="C427" s="451"/>
      <c r="D427" s="451"/>
      <c r="E427" s="464" t="s">
        <v>723</v>
      </c>
      <c r="F427" s="441"/>
      <c r="G427" s="514"/>
      <c r="H427" s="540"/>
      <c r="I427" s="698"/>
      <c r="J427" s="540"/>
      <c r="K427" s="540"/>
      <c r="L427" s="540"/>
      <c r="M427" s="795" t="e">
        <f t="shared" si="624"/>
        <v>#DIV/0!</v>
      </c>
      <c r="N427" s="540"/>
      <c r="O427" s="540"/>
      <c r="P427" s="540"/>
    </row>
    <row r="428" spans="1:16" hidden="1" x14ac:dyDescent="0.2">
      <c r="A428" s="501"/>
      <c r="B428" s="451"/>
      <c r="C428" s="451"/>
      <c r="D428" s="451"/>
      <c r="E428" s="464" t="s">
        <v>723</v>
      </c>
      <c r="F428" s="441"/>
      <c r="G428" s="514"/>
      <c r="H428" s="540"/>
      <c r="I428" s="698"/>
      <c r="J428" s="540"/>
      <c r="K428" s="540"/>
      <c r="L428" s="540"/>
      <c r="M428" s="795" t="e">
        <f t="shared" si="624"/>
        <v>#DIV/0!</v>
      </c>
      <c r="N428" s="540"/>
      <c r="O428" s="540"/>
      <c r="P428" s="540"/>
    </row>
    <row r="429" spans="1:16" hidden="1" x14ac:dyDescent="0.2">
      <c r="A429" s="501"/>
      <c r="B429" s="451"/>
      <c r="C429" s="451"/>
      <c r="D429" s="451"/>
      <c r="E429" s="527" t="s">
        <v>747</v>
      </c>
      <c r="F429" s="539" t="s">
        <v>110</v>
      </c>
      <c r="G429" s="530">
        <v>72</v>
      </c>
      <c r="H429" s="540"/>
      <c r="I429" s="698"/>
      <c r="J429" s="540"/>
      <c r="K429" s="540"/>
      <c r="L429" s="540"/>
      <c r="M429" s="795" t="e">
        <f t="shared" si="624"/>
        <v>#DIV/0!</v>
      </c>
      <c r="N429" s="540"/>
      <c r="O429" s="540"/>
      <c r="P429" s="540"/>
    </row>
    <row r="430" spans="1:16" hidden="1" x14ac:dyDescent="0.2">
      <c r="A430" s="501"/>
      <c r="B430" s="451"/>
      <c r="C430" s="451"/>
      <c r="D430" s="451"/>
      <c r="E430" s="527"/>
      <c r="F430" s="539" t="s">
        <v>111</v>
      </c>
      <c r="G430" s="530"/>
      <c r="H430" s="540"/>
      <c r="I430" s="698"/>
      <c r="J430" s="540"/>
      <c r="K430" s="540"/>
      <c r="L430" s="540"/>
      <c r="M430" s="795" t="e">
        <f t="shared" si="624"/>
        <v>#DIV/0!</v>
      </c>
      <c r="N430" s="540"/>
      <c r="O430" s="540"/>
      <c r="P430" s="540"/>
    </row>
    <row r="431" spans="1:16" s="225" customFormat="1" hidden="1" x14ac:dyDescent="0.2">
      <c r="A431" s="501"/>
      <c r="B431" s="451"/>
      <c r="C431" s="451"/>
      <c r="D431" s="451"/>
      <c r="E431" s="531" t="s">
        <v>748</v>
      </c>
      <c r="F431" s="539" t="s">
        <v>110</v>
      </c>
      <c r="G431" s="532" t="s">
        <v>749</v>
      </c>
      <c r="H431" s="540"/>
      <c r="I431" s="698"/>
      <c r="J431" s="540"/>
      <c r="K431" s="540"/>
      <c r="L431" s="540"/>
      <c r="M431" s="795" t="e">
        <f t="shared" si="624"/>
        <v>#DIV/0!</v>
      </c>
      <c r="N431" s="540"/>
      <c r="O431" s="540"/>
      <c r="P431" s="540"/>
    </row>
    <row r="432" spans="1:16" s="225" customFormat="1" hidden="1" x14ac:dyDescent="0.2">
      <c r="A432" s="501"/>
      <c r="B432" s="451"/>
      <c r="C432" s="451"/>
      <c r="D432" s="451"/>
      <c r="E432" s="531"/>
      <c r="F432" s="539" t="s">
        <v>111</v>
      </c>
      <c r="G432" s="532"/>
      <c r="H432" s="540"/>
      <c r="I432" s="698"/>
      <c r="J432" s="540"/>
      <c r="K432" s="540"/>
      <c r="L432" s="540"/>
      <c r="M432" s="795" t="e">
        <f t="shared" si="624"/>
        <v>#DIV/0!</v>
      </c>
      <c r="N432" s="540"/>
      <c r="O432" s="540"/>
      <c r="P432" s="540"/>
    </row>
    <row r="433" spans="1:16" s="225" customFormat="1" hidden="1" x14ac:dyDescent="0.2">
      <c r="A433" s="501"/>
      <c r="B433" s="451"/>
      <c r="C433" s="451"/>
      <c r="D433" s="451"/>
      <c r="E433" s="464" t="s">
        <v>750</v>
      </c>
      <c r="F433" s="539" t="s">
        <v>110</v>
      </c>
      <c r="G433" s="532" t="s">
        <v>751</v>
      </c>
      <c r="H433" s="540"/>
      <c r="I433" s="698"/>
      <c r="J433" s="540"/>
      <c r="K433" s="540"/>
      <c r="L433" s="540"/>
      <c r="M433" s="795" t="e">
        <f t="shared" si="624"/>
        <v>#DIV/0!</v>
      </c>
      <c r="N433" s="540"/>
      <c r="O433" s="540"/>
      <c r="P433" s="540"/>
    </row>
    <row r="434" spans="1:16" s="225" customFormat="1" hidden="1" x14ac:dyDescent="0.2">
      <c r="A434" s="501"/>
      <c r="B434" s="451"/>
      <c r="C434" s="451"/>
      <c r="D434" s="451"/>
      <c r="E434" s="531"/>
      <c r="F434" s="539" t="s">
        <v>111</v>
      </c>
      <c r="G434" s="532"/>
      <c r="H434" s="540"/>
      <c r="I434" s="698"/>
      <c r="J434" s="540"/>
      <c r="K434" s="540"/>
      <c r="L434" s="540"/>
      <c r="M434" s="795" t="e">
        <f t="shared" si="624"/>
        <v>#DIV/0!</v>
      </c>
      <c r="N434" s="540"/>
      <c r="O434" s="540"/>
      <c r="P434" s="540"/>
    </row>
    <row r="435" spans="1:16" hidden="1" x14ac:dyDescent="0.2">
      <c r="A435" s="501"/>
      <c r="B435" s="451"/>
      <c r="C435" s="451"/>
      <c r="D435" s="451"/>
      <c r="E435" s="464" t="s">
        <v>723</v>
      </c>
      <c r="F435" s="441"/>
      <c r="G435" s="514"/>
      <c r="H435" s="540"/>
      <c r="I435" s="698"/>
      <c r="J435" s="540"/>
      <c r="K435" s="540"/>
      <c r="L435" s="540"/>
      <c r="M435" s="795" t="e">
        <f t="shared" si="624"/>
        <v>#DIV/0!</v>
      </c>
      <c r="N435" s="540"/>
      <c r="O435" s="540"/>
      <c r="P435" s="540"/>
    </row>
    <row r="436" spans="1:16" hidden="1" x14ac:dyDescent="0.2">
      <c r="A436" s="501"/>
      <c r="B436" s="451"/>
      <c r="C436" s="451"/>
      <c r="D436" s="451"/>
      <c r="E436" s="464" t="s">
        <v>723</v>
      </c>
      <c r="F436" s="441"/>
      <c r="G436" s="514"/>
      <c r="H436" s="540"/>
      <c r="I436" s="698"/>
      <c r="J436" s="540"/>
      <c r="K436" s="540"/>
      <c r="L436" s="540"/>
      <c r="M436" s="795" t="e">
        <f t="shared" si="624"/>
        <v>#DIV/0!</v>
      </c>
      <c r="N436" s="540"/>
      <c r="O436" s="540"/>
      <c r="P436" s="540"/>
    </row>
    <row r="437" spans="1:16" hidden="1" x14ac:dyDescent="0.2">
      <c r="A437" s="501"/>
      <c r="B437" s="451"/>
      <c r="C437" s="451"/>
      <c r="D437" s="451"/>
      <c r="E437" s="531" t="s">
        <v>752</v>
      </c>
      <c r="F437" s="539" t="s">
        <v>110</v>
      </c>
      <c r="G437" s="530">
        <v>81</v>
      </c>
      <c r="H437" s="540"/>
      <c r="I437" s="698"/>
      <c r="J437" s="540"/>
      <c r="K437" s="540"/>
      <c r="L437" s="540"/>
      <c r="M437" s="795" t="e">
        <f t="shared" si="624"/>
        <v>#DIV/0!</v>
      </c>
      <c r="N437" s="540"/>
      <c r="O437" s="540"/>
      <c r="P437" s="540"/>
    </row>
    <row r="438" spans="1:16" hidden="1" x14ac:dyDescent="0.2">
      <c r="A438" s="501"/>
      <c r="B438" s="451"/>
      <c r="C438" s="451"/>
      <c r="D438" s="451"/>
      <c r="E438" s="531"/>
      <c r="F438" s="539" t="s">
        <v>111</v>
      </c>
      <c r="G438" s="530"/>
      <c r="H438" s="540"/>
      <c r="I438" s="698"/>
      <c r="J438" s="540"/>
      <c r="K438" s="540"/>
      <c r="L438" s="540"/>
      <c r="M438" s="795" t="e">
        <f t="shared" si="624"/>
        <v>#DIV/0!</v>
      </c>
      <c r="N438" s="540"/>
      <c r="O438" s="540"/>
      <c r="P438" s="540"/>
    </row>
    <row r="439" spans="1:16" hidden="1" x14ac:dyDescent="0.2">
      <c r="A439" s="501"/>
      <c r="B439" s="451"/>
      <c r="C439" s="451"/>
      <c r="D439" s="451"/>
      <c r="E439" s="464" t="s">
        <v>723</v>
      </c>
      <c r="F439" s="441"/>
      <c r="G439" s="514"/>
      <c r="H439" s="540"/>
      <c r="I439" s="698"/>
      <c r="J439" s="540"/>
      <c r="K439" s="540"/>
      <c r="L439" s="540"/>
      <c r="M439" s="795" t="e">
        <f t="shared" si="624"/>
        <v>#DIV/0!</v>
      </c>
      <c r="N439" s="540"/>
      <c r="O439" s="540"/>
      <c r="P439" s="540"/>
    </row>
    <row r="440" spans="1:16" hidden="1" x14ac:dyDescent="0.2">
      <c r="A440" s="501"/>
      <c r="B440" s="451"/>
      <c r="C440" s="451"/>
      <c r="D440" s="451"/>
      <c r="E440" s="464" t="s">
        <v>723</v>
      </c>
      <c r="F440" s="441"/>
      <c r="G440" s="514"/>
      <c r="H440" s="540"/>
      <c r="I440" s="698"/>
      <c r="J440" s="540"/>
      <c r="K440" s="540"/>
      <c r="L440" s="540"/>
      <c r="M440" s="795" t="e">
        <f t="shared" si="624"/>
        <v>#DIV/0!</v>
      </c>
      <c r="N440" s="540"/>
      <c r="O440" s="540"/>
      <c r="P440" s="540"/>
    </row>
    <row r="441" spans="1:16" ht="25.5" hidden="1" x14ac:dyDescent="0.2">
      <c r="A441" s="475"/>
      <c r="B441" s="476"/>
      <c r="C441" s="476"/>
      <c r="D441" s="476"/>
      <c r="E441" s="533" t="s">
        <v>753</v>
      </c>
      <c r="F441" s="416" t="s">
        <v>110</v>
      </c>
      <c r="G441" s="534">
        <v>85</v>
      </c>
      <c r="H441" s="479"/>
      <c r="I441" s="418"/>
      <c r="J441" s="479"/>
      <c r="K441" s="479"/>
      <c r="L441" s="479"/>
      <c r="M441" s="795" t="e">
        <f t="shared" si="624"/>
        <v>#DIV/0!</v>
      </c>
      <c r="N441" s="479"/>
      <c r="O441" s="479"/>
      <c r="P441" s="479"/>
    </row>
    <row r="442" spans="1:16" hidden="1" x14ac:dyDescent="0.2">
      <c r="A442" s="481"/>
      <c r="B442" s="482"/>
      <c r="C442" s="482"/>
      <c r="D442" s="482"/>
      <c r="E442" s="483"/>
      <c r="F442" s="416" t="s">
        <v>111</v>
      </c>
      <c r="G442" s="416"/>
      <c r="H442" s="479"/>
      <c r="I442" s="418"/>
      <c r="J442" s="479"/>
      <c r="K442" s="479"/>
      <c r="L442" s="479"/>
      <c r="M442" s="795" t="e">
        <f t="shared" si="624"/>
        <v>#DIV/0!</v>
      </c>
      <c r="N442" s="479"/>
      <c r="O442" s="479"/>
      <c r="P442" s="479"/>
    </row>
    <row r="443" spans="1:16" ht="8.25" hidden="1" customHeight="1" x14ac:dyDescent="0.2">
      <c r="A443" s="501"/>
      <c r="B443" s="451"/>
      <c r="C443" s="451"/>
      <c r="D443" s="451"/>
      <c r="E443" s="545"/>
      <c r="F443" s="546"/>
      <c r="G443" s="514"/>
      <c r="H443" s="540"/>
      <c r="I443" s="698"/>
      <c r="J443" s="540"/>
      <c r="K443" s="540"/>
      <c r="L443" s="540"/>
      <c r="M443" s="795" t="e">
        <f t="shared" si="624"/>
        <v>#DIV/0!</v>
      </c>
      <c r="N443" s="540"/>
      <c r="O443" s="540"/>
      <c r="P443" s="540"/>
    </row>
    <row r="444" spans="1:16" s="225" customFormat="1" x14ac:dyDescent="0.2">
      <c r="A444" s="511" t="s">
        <v>755</v>
      </c>
      <c r="B444" s="476"/>
      <c r="C444" s="476"/>
      <c r="D444" s="476"/>
      <c r="E444" s="477"/>
      <c r="F444" s="416" t="s">
        <v>110</v>
      </c>
      <c r="G444" s="478" t="s">
        <v>676</v>
      </c>
      <c r="H444" s="479">
        <f>H446+H691</f>
        <v>0</v>
      </c>
      <c r="I444" s="418">
        <f t="shared" ref="I444:J444" si="625">I446+I691</f>
        <v>118554</v>
      </c>
      <c r="J444" s="479">
        <f t="shared" si="625"/>
        <v>213138</v>
      </c>
      <c r="K444" s="479">
        <f>K446+K691</f>
        <v>606801</v>
      </c>
      <c r="L444" s="479">
        <f>L446+L691</f>
        <v>606297039</v>
      </c>
      <c r="M444" s="795">
        <f t="shared" si="624"/>
        <v>2.8469864594769585</v>
      </c>
      <c r="N444" s="479">
        <f t="shared" ref="N444:P444" si="626">N446+N691</f>
        <v>103600</v>
      </c>
      <c r="O444" s="479">
        <f t="shared" si="626"/>
        <v>108598</v>
      </c>
      <c r="P444" s="479">
        <f t="shared" si="626"/>
        <v>113598</v>
      </c>
    </row>
    <row r="445" spans="1:16" s="225" customFormat="1" x14ac:dyDescent="0.2">
      <c r="A445" s="481"/>
      <c r="B445" s="482"/>
      <c r="C445" s="482"/>
      <c r="D445" s="482"/>
      <c r="E445" s="483"/>
      <c r="F445" s="416" t="s">
        <v>111</v>
      </c>
      <c r="G445" s="478"/>
      <c r="H445" s="479">
        <f>H447+H692</f>
        <v>0</v>
      </c>
      <c r="I445" s="418">
        <f t="shared" ref="I445:J445" si="627">I447+I692</f>
        <v>118554</v>
      </c>
      <c r="J445" s="479">
        <f t="shared" si="627"/>
        <v>216874</v>
      </c>
      <c r="K445" s="479">
        <f t="shared" ref="K445:L445" si="628">K447+K692</f>
        <v>283163</v>
      </c>
      <c r="L445" s="479">
        <f t="shared" si="628"/>
        <v>283163039</v>
      </c>
      <c r="M445" s="795">
        <f t="shared" si="624"/>
        <v>1.305656740780361</v>
      </c>
      <c r="N445" s="479">
        <f t="shared" ref="N445:P445" si="629">N447+N692</f>
        <v>211480</v>
      </c>
      <c r="O445" s="479">
        <f t="shared" si="629"/>
        <v>216477</v>
      </c>
      <c r="P445" s="479">
        <f t="shared" si="629"/>
        <v>221477</v>
      </c>
    </row>
    <row r="446" spans="1:16" x14ac:dyDescent="0.2">
      <c r="A446" s="475"/>
      <c r="B446" s="485" t="s">
        <v>677</v>
      </c>
      <c r="C446" s="476"/>
      <c r="D446" s="476"/>
      <c r="E446" s="477"/>
      <c r="F446" s="416" t="s">
        <v>110</v>
      </c>
      <c r="G446" s="487" t="s">
        <v>678</v>
      </c>
      <c r="H446" s="479">
        <f>H448+H518+H614+H624+H632+H666</f>
        <v>0</v>
      </c>
      <c r="I446" s="418">
        <f t="shared" ref="I446:J446" si="630">I448+I518+I614+I624+I632+I666+I683</f>
        <v>113962</v>
      </c>
      <c r="J446" s="479">
        <f t="shared" si="630"/>
        <v>177663</v>
      </c>
      <c r="K446" s="479">
        <f>K448+K518+K632+K666+K683</f>
        <v>581086</v>
      </c>
      <c r="L446" s="479">
        <f>L448+L518+L632+L666+L683</f>
        <v>580581558</v>
      </c>
      <c r="M446" s="795">
        <f t="shared" si="624"/>
        <v>3.2707204088639728</v>
      </c>
      <c r="N446" s="479">
        <f t="shared" ref="N446:P446" si="631">N448+N518+N632+N666+N683</f>
        <v>75313</v>
      </c>
      <c r="O446" s="479">
        <f t="shared" si="631"/>
        <v>78897</v>
      </c>
      <c r="P446" s="479">
        <f t="shared" si="631"/>
        <v>82411</v>
      </c>
    </row>
    <row r="447" spans="1:16" x14ac:dyDescent="0.2">
      <c r="A447" s="481"/>
      <c r="B447" s="489"/>
      <c r="C447" s="482"/>
      <c r="D447" s="482"/>
      <c r="E447" s="483"/>
      <c r="F447" s="416" t="s">
        <v>111</v>
      </c>
      <c r="G447" s="487"/>
      <c r="H447" s="479">
        <f>H449+H519+H615+H625+H633+H667</f>
        <v>0</v>
      </c>
      <c r="I447" s="418">
        <f t="shared" ref="I447:J447" si="632">I449+I519+I615+I625+I633+I667+I684</f>
        <v>113962</v>
      </c>
      <c r="J447" s="479">
        <f t="shared" si="632"/>
        <v>181399</v>
      </c>
      <c r="K447" s="479">
        <f>K449+K519+K633+K667+K684</f>
        <v>257448</v>
      </c>
      <c r="L447" s="479">
        <f>L449+L519+L633+L667+L684</f>
        <v>257447558</v>
      </c>
      <c r="M447" s="795">
        <f t="shared" si="624"/>
        <v>1.4192360487103015</v>
      </c>
      <c r="N447" s="479">
        <f t="shared" ref="N447:P447" si="633">N449+N519+N633+N667+N684</f>
        <v>183193</v>
      </c>
      <c r="O447" s="479">
        <f t="shared" si="633"/>
        <v>186776</v>
      </c>
      <c r="P447" s="479">
        <f t="shared" si="633"/>
        <v>190290</v>
      </c>
    </row>
    <row r="448" spans="1:16" x14ac:dyDescent="0.2">
      <c r="A448" s="475"/>
      <c r="B448" s="485"/>
      <c r="C448" s="491" t="s">
        <v>679</v>
      </c>
      <c r="D448" s="476"/>
      <c r="E448" s="477"/>
      <c r="F448" s="416" t="s">
        <v>110</v>
      </c>
      <c r="G448" s="478" t="s">
        <v>113</v>
      </c>
      <c r="H448" s="535">
        <f>H450+H484+H500</f>
        <v>0</v>
      </c>
      <c r="I448" s="418">
        <f t="shared" ref="I448:J448" si="634">I450+I484+I500</f>
        <v>23848</v>
      </c>
      <c r="J448" s="479">
        <f t="shared" si="634"/>
        <v>30441</v>
      </c>
      <c r="K448" s="479">
        <f t="shared" ref="K448" si="635">K450+K484+K500</f>
        <v>35592</v>
      </c>
      <c r="L448" s="479">
        <f t="shared" ref="L448" si="636">L450+L484+L500</f>
        <v>35592000</v>
      </c>
      <c r="M448" s="795">
        <f t="shared" si="624"/>
        <v>1.1692125751453633</v>
      </c>
      <c r="N448" s="479">
        <f t="shared" ref="N448:P448" si="637">N450+N484+N500</f>
        <v>39143</v>
      </c>
      <c r="O448" s="479">
        <f t="shared" si="637"/>
        <v>41100</v>
      </c>
      <c r="P448" s="479">
        <f t="shared" si="637"/>
        <v>43155</v>
      </c>
    </row>
    <row r="449" spans="1:16" x14ac:dyDescent="0.2">
      <c r="A449" s="481"/>
      <c r="B449" s="489"/>
      <c r="C449" s="461"/>
      <c r="D449" s="482"/>
      <c r="E449" s="483"/>
      <c r="F449" s="416" t="s">
        <v>111</v>
      </c>
      <c r="G449" s="478"/>
      <c r="H449" s="535">
        <f>H451+H485+H501</f>
        <v>0</v>
      </c>
      <c r="I449" s="418">
        <f t="shared" ref="I449:J449" si="638">I451+I485+I501</f>
        <v>23848</v>
      </c>
      <c r="J449" s="479">
        <f t="shared" si="638"/>
        <v>30441</v>
      </c>
      <c r="K449" s="479">
        <f t="shared" ref="K449" si="639">K451+K485+K501</f>
        <v>35592</v>
      </c>
      <c r="L449" s="479">
        <f t="shared" ref="L449" si="640">L451+L485+L501</f>
        <v>35592000</v>
      </c>
      <c r="M449" s="795">
        <f t="shared" si="624"/>
        <v>1.1692125751453633</v>
      </c>
      <c r="N449" s="479">
        <f t="shared" ref="N449:P449" si="641">N451+N485+N501</f>
        <v>39143</v>
      </c>
      <c r="O449" s="479">
        <f t="shared" si="641"/>
        <v>41100</v>
      </c>
      <c r="P449" s="479">
        <f t="shared" si="641"/>
        <v>43155</v>
      </c>
    </row>
    <row r="450" spans="1:16" x14ac:dyDescent="0.2">
      <c r="A450" s="475"/>
      <c r="B450" s="485"/>
      <c r="C450" s="476"/>
      <c r="D450" s="476"/>
      <c r="E450" s="492" t="s">
        <v>680</v>
      </c>
      <c r="F450" s="416" t="s">
        <v>110</v>
      </c>
      <c r="G450" s="493" t="s">
        <v>114</v>
      </c>
      <c r="H450" s="535">
        <f>H452+H454+H456+H468+H470+H472+H480+H482</f>
        <v>0</v>
      </c>
      <c r="I450" s="418">
        <f t="shared" ref="I450:J450" si="642">I452+I454+I456+I468+I470+I472+I480+I482</f>
        <v>23035</v>
      </c>
      <c r="J450" s="479">
        <f t="shared" si="642"/>
        <v>29453</v>
      </c>
      <c r="K450" s="479">
        <f t="shared" ref="K450:L450" si="643">K452+K454+K456+K468+K470+K472+K480+K482</f>
        <v>34484</v>
      </c>
      <c r="L450" s="479">
        <f t="shared" si="643"/>
        <v>34484000</v>
      </c>
      <c r="M450" s="795">
        <f t="shared" si="624"/>
        <v>1.1708145180456999</v>
      </c>
      <c r="N450" s="479">
        <f t="shared" ref="N450:P450" si="644">N452+N454+N456+N468+N470+N472+N480+N482</f>
        <v>37933</v>
      </c>
      <c r="O450" s="479">
        <f t="shared" si="644"/>
        <v>39829</v>
      </c>
      <c r="P450" s="479">
        <f t="shared" si="644"/>
        <v>41820</v>
      </c>
    </row>
    <row r="451" spans="1:16" x14ac:dyDescent="0.2">
      <c r="A451" s="481"/>
      <c r="B451" s="489"/>
      <c r="C451" s="482"/>
      <c r="D451" s="482"/>
      <c r="E451" s="494"/>
      <c r="F451" s="416" t="s">
        <v>111</v>
      </c>
      <c r="G451" s="493"/>
      <c r="H451" s="535">
        <f>H453+H455+H457+H469+H471+H473+H481+H483</f>
        <v>0</v>
      </c>
      <c r="I451" s="418">
        <f t="shared" ref="I451:J451" si="645">I453+I455+I457+I469+I471+I473+I481+I483</f>
        <v>23035</v>
      </c>
      <c r="J451" s="479">
        <f t="shared" si="645"/>
        <v>29453</v>
      </c>
      <c r="K451" s="479">
        <f t="shared" ref="K451:L451" si="646">K453+K455+K457+K469+K471+K473+K481+K483</f>
        <v>34484</v>
      </c>
      <c r="L451" s="479">
        <f t="shared" si="646"/>
        <v>34484000</v>
      </c>
      <c r="M451" s="795">
        <f t="shared" si="624"/>
        <v>1.1708145180456999</v>
      </c>
      <c r="N451" s="479">
        <f t="shared" ref="N451:P451" si="647">N453+N455+N457+N469+N471+N473+N481+N483</f>
        <v>37933</v>
      </c>
      <c r="O451" s="479">
        <f t="shared" si="647"/>
        <v>39829</v>
      </c>
      <c r="P451" s="479">
        <f t="shared" si="647"/>
        <v>41820</v>
      </c>
    </row>
    <row r="452" spans="1:16" x14ac:dyDescent="0.2">
      <c r="A452" s="202"/>
      <c r="B452" s="203"/>
      <c r="C452" s="203"/>
      <c r="D452" s="203"/>
      <c r="E452" s="229" t="s">
        <v>681</v>
      </c>
      <c r="F452" s="191" t="s">
        <v>110</v>
      </c>
      <c r="G452" s="350" t="s">
        <v>115</v>
      </c>
      <c r="H452" s="356"/>
      <c r="I452" s="368">
        <v>19676</v>
      </c>
      <c r="J452" s="356">
        <v>25615</v>
      </c>
      <c r="K452" s="356">
        <f>'2023'!E45</f>
        <v>29000</v>
      </c>
      <c r="L452" s="356">
        <f>'10.01.01'!C9</f>
        <v>29000000</v>
      </c>
      <c r="M452" s="791">
        <f>K452/J452</f>
        <v>1.1321491313683389</v>
      </c>
      <c r="N452" s="356">
        <f>ROUND(K452*1.1,0)</f>
        <v>31900</v>
      </c>
      <c r="O452" s="356">
        <f>ROUND(N452*1.05,0)</f>
        <v>33495</v>
      </c>
      <c r="P452" s="356">
        <f>ROUND(O452*1.05,0)</f>
        <v>35170</v>
      </c>
    </row>
    <row r="453" spans="1:16" x14ac:dyDescent="0.2">
      <c r="A453" s="205"/>
      <c r="B453" s="158"/>
      <c r="C453" s="158"/>
      <c r="D453" s="158"/>
      <c r="E453" s="230"/>
      <c r="F453" s="191" t="s">
        <v>111</v>
      </c>
      <c r="G453" s="350"/>
      <c r="H453" s="356"/>
      <c r="I453" s="368">
        <v>19676</v>
      </c>
      <c r="J453" s="356">
        <v>25615</v>
      </c>
      <c r="K453" s="356">
        <f>'2023'!E46</f>
        <v>29000</v>
      </c>
      <c r="L453" s="356">
        <f>'10.01.01'!E9</f>
        <v>29000000</v>
      </c>
      <c r="M453" s="791">
        <f t="shared" ref="M453:M483" si="648">K453/J453</f>
        <v>1.1321491313683389</v>
      </c>
      <c r="N453" s="356">
        <f t="shared" ref="N453:N483" si="649">ROUND(K453*1.1,0)</f>
        <v>31900</v>
      </c>
      <c r="O453" s="356">
        <f t="shared" ref="O453:P453" si="650">ROUND(N453*1.05,0)</f>
        <v>33495</v>
      </c>
      <c r="P453" s="356">
        <f t="shared" si="650"/>
        <v>35170</v>
      </c>
    </row>
    <row r="454" spans="1:16" hidden="1" x14ac:dyDescent="0.2">
      <c r="A454" s="202"/>
      <c r="B454" s="203"/>
      <c r="C454" s="203"/>
      <c r="D454" s="203"/>
      <c r="E454" s="229" t="s">
        <v>118</v>
      </c>
      <c r="F454" s="191" t="s">
        <v>110</v>
      </c>
      <c r="G454" s="193" t="s">
        <v>119</v>
      </c>
      <c r="H454" s="356"/>
      <c r="I454" s="368"/>
      <c r="J454" s="356"/>
      <c r="K454" s="356"/>
      <c r="L454" s="356"/>
      <c r="M454" s="791" t="e">
        <f t="shared" si="648"/>
        <v>#DIV/0!</v>
      </c>
      <c r="N454" s="356">
        <f t="shared" si="649"/>
        <v>0</v>
      </c>
      <c r="O454" s="356">
        <f t="shared" ref="O454:P454" si="651">ROUND(N454*1.05,0)</f>
        <v>0</v>
      </c>
      <c r="P454" s="356">
        <f t="shared" si="651"/>
        <v>0</v>
      </c>
    </row>
    <row r="455" spans="1:16" hidden="1" x14ac:dyDescent="0.2">
      <c r="A455" s="205"/>
      <c r="B455" s="158"/>
      <c r="C455" s="158"/>
      <c r="D455" s="158"/>
      <c r="E455" s="230"/>
      <c r="F455" s="191" t="s">
        <v>111</v>
      </c>
      <c r="G455" s="193"/>
      <c r="H455" s="356"/>
      <c r="I455" s="368"/>
      <c r="J455" s="356"/>
      <c r="K455" s="356"/>
      <c r="L455" s="356"/>
      <c r="M455" s="791" t="e">
        <f t="shared" si="648"/>
        <v>#DIV/0!</v>
      </c>
      <c r="N455" s="356">
        <f t="shared" si="649"/>
        <v>0</v>
      </c>
      <c r="O455" s="356">
        <f t="shared" ref="O455:P455" si="652">ROUND(N455*1.05,0)</f>
        <v>0</v>
      </c>
      <c r="P455" s="356">
        <f t="shared" si="652"/>
        <v>0</v>
      </c>
    </row>
    <row r="456" spans="1:16" hidden="1" x14ac:dyDescent="0.2">
      <c r="A456" s="202"/>
      <c r="B456" s="203"/>
      <c r="C456" s="203"/>
      <c r="D456" s="203"/>
      <c r="E456" s="229" t="s">
        <v>122</v>
      </c>
      <c r="F456" s="191" t="s">
        <v>110</v>
      </c>
      <c r="G456" s="193" t="s">
        <v>123</v>
      </c>
      <c r="H456" s="356"/>
      <c r="I456" s="368"/>
      <c r="J456" s="356"/>
      <c r="K456" s="356"/>
      <c r="L456" s="356"/>
      <c r="M456" s="791" t="e">
        <f t="shared" si="648"/>
        <v>#DIV/0!</v>
      </c>
      <c r="N456" s="356">
        <f t="shared" si="649"/>
        <v>0</v>
      </c>
      <c r="O456" s="356">
        <f t="shared" ref="O456:P456" si="653">ROUND(N456*1.05,0)</f>
        <v>0</v>
      </c>
      <c r="P456" s="356">
        <f t="shared" si="653"/>
        <v>0</v>
      </c>
    </row>
    <row r="457" spans="1:16" hidden="1" x14ac:dyDescent="0.2">
      <c r="A457" s="205"/>
      <c r="B457" s="158"/>
      <c r="C457" s="158"/>
      <c r="D457" s="158"/>
      <c r="E457" s="230"/>
      <c r="F457" s="191" t="s">
        <v>111</v>
      </c>
      <c r="G457" s="193"/>
      <c r="H457" s="356"/>
      <c r="I457" s="368"/>
      <c r="J457" s="356"/>
      <c r="K457" s="356"/>
      <c r="L457" s="356"/>
      <c r="M457" s="791" t="e">
        <f t="shared" si="648"/>
        <v>#DIV/0!</v>
      </c>
      <c r="N457" s="356">
        <f t="shared" si="649"/>
        <v>0</v>
      </c>
      <c r="O457" s="356">
        <f t="shared" ref="O457:P457" si="654">ROUND(N457*1.05,0)</f>
        <v>0</v>
      </c>
      <c r="P457" s="356">
        <f t="shared" si="654"/>
        <v>0</v>
      </c>
    </row>
    <row r="458" spans="1:16" hidden="1" x14ac:dyDescent="0.2">
      <c r="A458" s="174"/>
      <c r="B458" s="164"/>
      <c r="C458" s="164"/>
      <c r="D458" s="164"/>
      <c r="E458" s="169" t="s">
        <v>124</v>
      </c>
      <c r="F458" s="191" t="s">
        <v>110</v>
      </c>
      <c r="G458" s="193" t="s">
        <v>125</v>
      </c>
      <c r="H458" s="356"/>
      <c r="I458" s="368"/>
      <c r="J458" s="356"/>
      <c r="K458" s="356"/>
      <c r="L458" s="356"/>
      <c r="M458" s="791" t="e">
        <f t="shared" si="648"/>
        <v>#DIV/0!</v>
      </c>
      <c r="N458" s="356">
        <f t="shared" si="649"/>
        <v>0</v>
      </c>
      <c r="O458" s="356">
        <f t="shared" ref="O458:P458" si="655">ROUND(N458*1.05,0)</f>
        <v>0</v>
      </c>
      <c r="P458" s="356">
        <f t="shared" si="655"/>
        <v>0</v>
      </c>
    </row>
    <row r="459" spans="1:16" hidden="1" x14ac:dyDescent="0.2">
      <c r="A459" s="174"/>
      <c r="B459" s="164"/>
      <c r="C459" s="164"/>
      <c r="D459" s="164"/>
      <c r="E459" s="169"/>
      <c r="F459" s="191" t="s">
        <v>111</v>
      </c>
      <c r="G459" s="193"/>
      <c r="H459" s="356"/>
      <c r="I459" s="368"/>
      <c r="J459" s="356"/>
      <c r="K459" s="356"/>
      <c r="L459" s="356"/>
      <c r="M459" s="791" t="e">
        <f t="shared" si="648"/>
        <v>#DIV/0!</v>
      </c>
      <c r="N459" s="356">
        <f t="shared" si="649"/>
        <v>0</v>
      </c>
      <c r="O459" s="356">
        <f t="shared" ref="O459:P459" si="656">ROUND(N459*1.05,0)</f>
        <v>0</v>
      </c>
      <c r="P459" s="356">
        <f t="shared" si="656"/>
        <v>0</v>
      </c>
    </row>
    <row r="460" spans="1:16" hidden="1" x14ac:dyDescent="0.2">
      <c r="A460" s="174"/>
      <c r="B460" s="164"/>
      <c r="C460" s="164"/>
      <c r="D460" s="164"/>
      <c r="E460" s="169" t="s">
        <v>126</v>
      </c>
      <c r="F460" s="191" t="s">
        <v>110</v>
      </c>
      <c r="G460" s="193" t="s">
        <v>127</v>
      </c>
      <c r="H460" s="356"/>
      <c r="I460" s="368"/>
      <c r="J460" s="356"/>
      <c r="K460" s="356"/>
      <c r="L460" s="356"/>
      <c r="M460" s="791" t="e">
        <f t="shared" si="648"/>
        <v>#DIV/0!</v>
      </c>
      <c r="N460" s="356">
        <f t="shared" si="649"/>
        <v>0</v>
      </c>
      <c r="O460" s="356">
        <f t="shared" ref="O460:P460" si="657">ROUND(N460*1.05,0)</f>
        <v>0</v>
      </c>
      <c r="P460" s="356">
        <f t="shared" si="657"/>
        <v>0</v>
      </c>
    </row>
    <row r="461" spans="1:16" hidden="1" x14ac:dyDescent="0.2">
      <c r="A461" s="174"/>
      <c r="B461" s="164"/>
      <c r="C461" s="164"/>
      <c r="D461" s="164"/>
      <c r="E461" s="169"/>
      <c r="F461" s="191" t="s">
        <v>111</v>
      </c>
      <c r="G461" s="193"/>
      <c r="H461" s="356"/>
      <c r="I461" s="368"/>
      <c r="J461" s="356"/>
      <c r="K461" s="356"/>
      <c r="L461" s="356"/>
      <c r="M461" s="791" t="e">
        <f t="shared" si="648"/>
        <v>#DIV/0!</v>
      </c>
      <c r="N461" s="356">
        <f t="shared" si="649"/>
        <v>0</v>
      </c>
      <c r="O461" s="356">
        <f t="shared" ref="O461:P461" si="658">ROUND(N461*1.05,0)</f>
        <v>0</v>
      </c>
      <c r="P461" s="356">
        <f t="shared" si="658"/>
        <v>0</v>
      </c>
    </row>
    <row r="462" spans="1:16" hidden="1" x14ac:dyDescent="0.2">
      <c r="A462" s="174"/>
      <c r="B462" s="164"/>
      <c r="C462" s="164"/>
      <c r="D462" s="164"/>
      <c r="E462" s="169" t="s">
        <v>128</v>
      </c>
      <c r="F462" s="191" t="s">
        <v>110</v>
      </c>
      <c r="G462" s="193" t="s">
        <v>129</v>
      </c>
      <c r="H462" s="356"/>
      <c r="I462" s="368"/>
      <c r="J462" s="356"/>
      <c r="K462" s="356"/>
      <c r="L462" s="356"/>
      <c r="M462" s="791" t="e">
        <f t="shared" si="648"/>
        <v>#DIV/0!</v>
      </c>
      <c r="N462" s="356">
        <f t="shared" si="649"/>
        <v>0</v>
      </c>
      <c r="O462" s="356">
        <f t="shared" ref="O462:P462" si="659">ROUND(N462*1.05,0)</f>
        <v>0</v>
      </c>
      <c r="P462" s="356">
        <f t="shared" si="659"/>
        <v>0</v>
      </c>
    </row>
    <row r="463" spans="1:16" hidden="1" x14ac:dyDescent="0.2">
      <c r="A463" s="174"/>
      <c r="B463" s="164"/>
      <c r="C463" s="164"/>
      <c r="D463" s="164"/>
      <c r="E463" s="169"/>
      <c r="F463" s="191" t="s">
        <v>111</v>
      </c>
      <c r="G463" s="193"/>
      <c r="H463" s="356"/>
      <c r="I463" s="368"/>
      <c r="J463" s="356"/>
      <c r="K463" s="356"/>
      <c r="L463" s="356"/>
      <c r="M463" s="791" t="e">
        <f t="shared" si="648"/>
        <v>#DIV/0!</v>
      </c>
      <c r="N463" s="356">
        <f t="shared" si="649"/>
        <v>0</v>
      </c>
      <c r="O463" s="356">
        <f t="shared" ref="O463:P463" si="660">ROUND(N463*1.05,0)</f>
        <v>0</v>
      </c>
      <c r="P463" s="356">
        <f t="shared" si="660"/>
        <v>0</v>
      </c>
    </row>
    <row r="464" spans="1:16" hidden="1" x14ac:dyDescent="0.2">
      <c r="A464" s="174"/>
      <c r="B464" s="164"/>
      <c r="C464" s="164"/>
      <c r="D464" s="164"/>
      <c r="E464" s="169" t="s">
        <v>682</v>
      </c>
      <c r="F464" s="191" t="s">
        <v>110</v>
      </c>
      <c r="G464" s="350" t="s">
        <v>131</v>
      </c>
      <c r="H464" s="356"/>
      <c r="I464" s="368"/>
      <c r="J464" s="356"/>
      <c r="K464" s="356"/>
      <c r="L464" s="356"/>
      <c r="M464" s="791" t="e">
        <f t="shared" si="648"/>
        <v>#DIV/0!</v>
      </c>
      <c r="N464" s="356">
        <f t="shared" si="649"/>
        <v>0</v>
      </c>
      <c r="O464" s="356">
        <f t="shared" ref="O464:P464" si="661">ROUND(N464*1.05,0)</f>
        <v>0</v>
      </c>
      <c r="P464" s="356">
        <f t="shared" si="661"/>
        <v>0</v>
      </c>
    </row>
    <row r="465" spans="1:16" hidden="1" x14ac:dyDescent="0.2">
      <c r="A465" s="174"/>
      <c r="B465" s="164"/>
      <c r="C465" s="164"/>
      <c r="D465" s="164"/>
      <c r="E465" s="169"/>
      <c r="F465" s="191" t="s">
        <v>111</v>
      </c>
      <c r="G465" s="350"/>
      <c r="H465" s="356"/>
      <c r="I465" s="368"/>
      <c r="J465" s="356"/>
      <c r="K465" s="356"/>
      <c r="L465" s="356"/>
      <c r="M465" s="791" t="e">
        <f t="shared" si="648"/>
        <v>#DIV/0!</v>
      </c>
      <c r="N465" s="356">
        <f t="shared" si="649"/>
        <v>0</v>
      </c>
      <c r="O465" s="356">
        <f t="shared" ref="O465:P465" si="662">ROUND(N465*1.05,0)</f>
        <v>0</v>
      </c>
      <c r="P465" s="356">
        <f t="shared" si="662"/>
        <v>0</v>
      </c>
    </row>
    <row r="466" spans="1:16" hidden="1" x14ac:dyDescent="0.2">
      <c r="A466" s="174"/>
      <c r="B466" s="164"/>
      <c r="C466" s="182"/>
      <c r="D466" s="164"/>
      <c r="E466" s="169" t="s">
        <v>132</v>
      </c>
      <c r="F466" s="191" t="s">
        <v>110</v>
      </c>
      <c r="G466" s="350" t="s">
        <v>133</v>
      </c>
      <c r="H466" s="356"/>
      <c r="I466" s="368"/>
      <c r="J466" s="356"/>
      <c r="K466" s="356"/>
      <c r="L466" s="356"/>
      <c r="M466" s="791" t="e">
        <f t="shared" si="648"/>
        <v>#DIV/0!</v>
      </c>
      <c r="N466" s="356">
        <f t="shared" si="649"/>
        <v>0</v>
      </c>
      <c r="O466" s="356">
        <f t="shared" ref="O466:P466" si="663">ROUND(N466*1.05,0)</f>
        <v>0</v>
      </c>
      <c r="P466" s="356">
        <f t="shared" si="663"/>
        <v>0</v>
      </c>
    </row>
    <row r="467" spans="1:16" hidden="1" x14ac:dyDescent="0.2">
      <c r="A467" s="174"/>
      <c r="B467" s="164"/>
      <c r="C467" s="182"/>
      <c r="D467" s="164"/>
      <c r="E467" s="169"/>
      <c r="F467" s="191" t="s">
        <v>111</v>
      </c>
      <c r="G467" s="350"/>
      <c r="H467" s="356"/>
      <c r="I467" s="368"/>
      <c r="J467" s="356"/>
      <c r="K467" s="356"/>
      <c r="L467" s="356"/>
      <c r="M467" s="791" t="e">
        <f t="shared" si="648"/>
        <v>#DIV/0!</v>
      </c>
      <c r="N467" s="356">
        <f t="shared" si="649"/>
        <v>0</v>
      </c>
      <c r="O467" s="356">
        <f t="shared" ref="O467:P467" si="664">ROUND(N467*1.05,0)</f>
        <v>0</v>
      </c>
      <c r="P467" s="356">
        <f t="shared" si="664"/>
        <v>0</v>
      </c>
    </row>
    <row r="468" spans="1:16" hidden="1" x14ac:dyDescent="0.2">
      <c r="A468" s="202"/>
      <c r="B468" s="203"/>
      <c r="C468" s="231"/>
      <c r="D468" s="203"/>
      <c r="E468" s="229" t="s">
        <v>683</v>
      </c>
      <c r="F468" s="191" t="s">
        <v>110</v>
      </c>
      <c r="G468" s="193" t="s">
        <v>684</v>
      </c>
      <c r="H468" s="356"/>
      <c r="I468" s="368"/>
      <c r="J468" s="356"/>
      <c r="K468" s="356"/>
      <c r="L468" s="356"/>
      <c r="M468" s="791" t="e">
        <f t="shared" si="648"/>
        <v>#DIV/0!</v>
      </c>
      <c r="N468" s="356">
        <f t="shared" si="649"/>
        <v>0</v>
      </c>
      <c r="O468" s="356">
        <f t="shared" ref="O468:P468" si="665">ROUND(N468*1.05,0)</f>
        <v>0</v>
      </c>
      <c r="P468" s="356">
        <f t="shared" si="665"/>
        <v>0</v>
      </c>
    </row>
    <row r="469" spans="1:16" hidden="1" x14ac:dyDescent="0.2">
      <c r="A469" s="205"/>
      <c r="B469" s="158"/>
      <c r="C469" s="232"/>
      <c r="D469" s="158"/>
      <c r="E469" s="230"/>
      <c r="F469" s="191" t="s">
        <v>111</v>
      </c>
      <c r="G469" s="193"/>
      <c r="H469" s="356"/>
      <c r="I469" s="368"/>
      <c r="J469" s="356"/>
      <c r="K469" s="356"/>
      <c r="L469" s="356"/>
      <c r="M469" s="791" t="e">
        <f t="shared" si="648"/>
        <v>#DIV/0!</v>
      </c>
      <c r="N469" s="356">
        <f t="shared" si="649"/>
        <v>0</v>
      </c>
      <c r="O469" s="356">
        <f t="shared" ref="O469:P469" si="666">ROUND(N469*1.05,0)</f>
        <v>0</v>
      </c>
      <c r="P469" s="356">
        <f t="shared" si="666"/>
        <v>0</v>
      </c>
    </row>
    <row r="470" spans="1:16" x14ac:dyDescent="0.2">
      <c r="A470" s="202"/>
      <c r="B470" s="203"/>
      <c r="C470" s="231"/>
      <c r="D470" s="203"/>
      <c r="E470" s="229" t="s">
        <v>134</v>
      </c>
      <c r="F470" s="191" t="s">
        <v>110</v>
      </c>
      <c r="G470" s="193" t="s">
        <v>135</v>
      </c>
      <c r="H470" s="356"/>
      <c r="I470" s="368">
        <v>1</v>
      </c>
      <c r="J470" s="356">
        <v>10</v>
      </c>
      <c r="K470" s="356">
        <f>'2023'!E57</f>
        <v>21</v>
      </c>
      <c r="L470" s="356">
        <f>'10.01.12'!D29</f>
        <v>21000</v>
      </c>
      <c r="M470" s="791">
        <f t="shared" si="648"/>
        <v>2.1</v>
      </c>
      <c r="N470" s="356">
        <f t="shared" si="649"/>
        <v>23</v>
      </c>
      <c r="O470" s="356">
        <f t="shared" ref="O470:P470" si="667">ROUND(N470*1.05,0)</f>
        <v>24</v>
      </c>
      <c r="P470" s="356">
        <f t="shared" si="667"/>
        <v>25</v>
      </c>
    </row>
    <row r="471" spans="1:16" x14ac:dyDescent="0.2">
      <c r="A471" s="205"/>
      <c r="B471" s="158"/>
      <c r="C471" s="232"/>
      <c r="D471" s="158"/>
      <c r="E471" s="230"/>
      <c r="F471" s="191" t="s">
        <v>111</v>
      </c>
      <c r="G471" s="193"/>
      <c r="H471" s="356"/>
      <c r="I471" s="368">
        <v>1</v>
      </c>
      <c r="J471" s="356">
        <v>10</v>
      </c>
      <c r="K471" s="356">
        <f>'2023'!E58</f>
        <v>21</v>
      </c>
      <c r="L471" s="356">
        <f>'10.01.12'!F29</f>
        <v>21000</v>
      </c>
      <c r="M471" s="791">
        <f t="shared" si="648"/>
        <v>2.1</v>
      </c>
      <c r="N471" s="356">
        <f t="shared" si="649"/>
        <v>23</v>
      </c>
      <c r="O471" s="356">
        <f t="shared" ref="O471:P471" si="668">ROUND(N471*1.05,0)</f>
        <v>24</v>
      </c>
      <c r="P471" s="356">
        <f t="shared" si="668"/>
        <v>25</v>
      </c>
    </row>
    <row r="472" spans="1:16" x14ac:dyDescent="0.2">
      <c r="A472" s="202"/>
      <c r="B472" s="203"/>
      <c r="C472" s="203"/>
      <c r="D472" s="204"/>
      <c r="E472" s="229" t="s">
        <v>685</v>
      </c>
      <c r="F472" s="191" t="s">
        <v>110</v>
      </c>
      <c r="G472" s="193" t="s">
        <v>136</v>
      </c>
      <c r="H472" s="356"/>
      <c r="I472" s="368">
        <v>4</v>
      </c>
      <c r="J472" s="356">
        <v>49</v>
      </c>
      <c r="K472" s="356">
        <f>'2023'!E59</f>
        <v>550</v>
      </c>
      <c r="L472" s="356">
        <f>'10.01.13'!C16</f>
        <v>550000</v>
      </c>
      <c r="M472" s="791">
        <f t="shared" si="648"/>
        <v>11.224489795918368</v>
      </c>
      <c r="N472" s="356">
        <f t="shared" si="649"/>
        <v>605</v>
      </c>
      <c r="O472" s="356">
        <f t="shared" ref="O472:P472" si="669">ROUND(N472*1.05,0)</f>
        <v>635</v>
      </c>
      <c r="P472" s="356">
        <f t="shared" si="669"/>
        <v>667</v>
      </c>
    </row>
    <row r="473" spans="1:16" x14ac:dyDescent="0.2">
      <c r="A473" s="205"/>
      <c r="B473" s="158"/>
      <c r="C473" s="158"/>
      <c r="D473" s="206"/>
      <c r="E473" s="230"/>
      <c r="F473" s="191" t="s">
        <v>111</v>
      </c>
      <c r="G473" s="193"/>
      <c r="H473" s="186"/>
      <c r="I473" s="261">
        <v>4</v>
      </c>
      <c r="J473" s="356">
        <v>49</v>
      </c>
      <c r="K473" s="642">
        <f>'2023'!E60</f>
        <v>550</v>
      </c>
      <c r="L473" s="356">
        <f>'10.01.13'!E16</f>
        <v>550000</v>
      </c>
      <c r="M473" s="791">
        <f t="shared" si="648"/>
        <v>11.224489795918368</v>
      </c>
      <c r="N473" s="356">
        <f t="shared" si="649"/>
        <v>605</v>
      </c>
      <c r="O473" s="356">
        <f t="shared" ref="O473:P473" si="670">ROUND(N473*1.05,0)</f>
        <v>635</v>
      </c>
      <c r="P473" s="356">
        <f t="shared" si="670"/>
        <v>667</v>
      </c>
    </row>
    <row r="474" spans="1:16" hidden="1" x14ac:dyDescent="0.2">
      <c r="A474" s="174"/>
      <c r="B474" s="164"/>
      <c r="C474" s="182"/>
      <c r="D474" s="181"/>
      <c r="E474" s="169" t="s">
        <v>686</v>
      </c>
      <c r="F474" s="191" t="s">
        <v>110</v>
      </c>
      <c r="G474" s="193" t="s">
        <v>687</v>
      </c>
      <c r="H474" s="186"/>
      <c r="I474" s="261"/>
      <c r="J474" s="356"/>
      <c r="K474" s="356">
        <f>'2023'!E61</f>
        <v>925</v>
      </c>
      <c r="L474" s="356"/>
      <c r="M474" s="791" t="e">
        <f t="shared" si="648"/>
        <v>#DIV/0!</v>
      </c>
      <c r="N474" s="356">
        <f t="shared" si="649"/>
        <v>1018</v>
      </c>
      <c r="O474" s="356">
        <f t="shared" ref="O474:P474" si="671">ROUND(N474*1.05,0)</f>
        <v>1069</v>
      </c>
      <c r="P474" s="356">
        <f t="shared" si="671"/>
        <v>1122</v>
      </c>
    </row>
    <row r="475" spans="1:16" hidden="1" x14ac:dyDescent="0.2">
      <c r="A475" s="174"/>
      <c r="B475" s="164"/>
      <c r="C475" s="182"/>
      <c r="D475" s="181"/>
      <c r="E475" s="169"/>
      <c r="F475" s="191" t="s">
        <v>111</v>
      </c>
      <c r="G475" s="193"/>
      <c r="H475" s="186"/>
      <c r="I475" s="261"/>
      <c r="J475" s="356"/>
      <c r="K475" s="356">
        <f>'2023'!E62</f>
        <v>925</v>
      </c>
      <c r="L475" s="356"/>
      <c r="M475" s="791" t="e">
        <f t="shared" si="648"/>
        <v>#DIV/0!</v>
      </c>
      <c r="N475" s="356">
        <f t="shared" si="649"/>
        <v>1018</v>
      </c>
      <c r="O475" s="356">
        <f t="shared" ref="O475:P475" si="672">ROUND(N475*1.05,0)</f>
        <v>1069</v>
      </c>
      <c r="P475" s="356">
        <f t="shared" si="672"/>
        <v>1122</v>
      </c>
    </row>
    <row r="476" spans="1:16" hidden="1" x14ac:dyDescent="0.2">
      <c r="A476" s="174"/>
      <c r="B476" s="164"/>
      <c r="C476" s="164"/>
      <c r="D476" s="164"/>
      <c r="E476" s="169" t="s">
        <v>688</v>
      </c>
      <c r="F476" s="191" t="s">
        <v>110</v>
      </c>
      <c r="G476" s="193" t="s">
        <v>689</v>
      </c>
      <c r="H476" s="186"/>
      <c r="I476" s="261"/>
      <c r="J476" s="356"/>
      <c r="K476" s="356">
        <f>'2023'!E63</f>
        <v>3988</v>
      </c>
      <c r="L476" s="356"/>
      <c r="M476" s="791" t="e">
        <f t="shared" si="648"/>
        <v>#DIV/0!</v>
      </c>
      <c r="N476" s="356">
        <f t="shared" si="649"/>
        <v>4387</v>
      </c>
      <c r="O476" s="356">
        <f t="shared" ref="O476:P476" si="673">ROUND(N476*1.05,0)</f>
        <v>4606</v>
      </c>
      <c r="P476" s="356">
        <f t="shared" si="673"/>
        <v>4836</v>
      </c>
    </row>
    <row r="477" spans="1:16" hidden="1" x14ac:dyDescent="0.2">
      <c r="A477" s="174"/>
      <c r="B477" s="164"/>
      <c r="C477" s="164"/>
      <c r="D477" s="164"/>
      <c r="E477" s="169"/>
      <c r="F477" s="191" t="s">
        <v>111</v>
      </c>
      <c r="G477" s="193"/>
      <c r="H477" s="186"/>
      <c r="I477" s="261"/>
      <c r="J477" s="356"/>
      <c r="K477" s="356">
        <f>'2023'!E64</f>
        <v>3988</v>
      </c>
      <c r="L477" s="356"/>
      <c r="M477" s="791" t="e">
        <f t="shared" si="648"/>
        <v>#DIV/0!</v>
      </c>
      <c r="N477" s="356">
        <f t="shared" si="649"/>
        <v>4387</v>
      </c>
      <c r="O477" s="356">
        <f t="shared" ref="O477:P477" si="674">ROUND(N477*1.05,0)</f>
        <v>4606</v>
      </c>
      <c r="P477" s="356">
        <f t="shared" si="674"/>
        <v>4836</v>
      </c>
    </row>
    <row r="478" spans="1:16" hidden="1" x14ac:dyDescent="0.2">
      <c r="A478" s="174"/>
      <c r="B478" s="164"/>
      <c r="C478" s="164"/>
      <c r="D478" s="164"/>
      <c r="E478" s="169" t="s">
        <v>690</v>
      </c>
      <c r="F478" s="191" t="s">
        <v>110</v>
      </c>
      <c r="G478" s="193" t="s">
        <v>691</v>
      </c>
      <c r="H478" s="186"/>
      <c r="I478" s="261"/>
      <c r="J478" s="356"/>
      <c r="K478" s="356">
        <f>'2023'!E65</f>
        <v>358</v>
      </c>
      <c r="L478" s="356"/>
      <c r="M478" s="791" t="e">
        <f t="shared" si="648"/>
        <v>#DIV/0!</v>
      </c>
      <c r="N478" s="356">
        <f t="shared" si="649"/>
        <v>394</v>
      </c>
      <c r="O478" s="356">
        <f t="shared" ref="O478:P478" si="675">ROUND(N478*1.05,0)</f>
        <v>414</v>
      </c>
      <c r="P478" s="356">
        <f t="shared" si="675"/>
        <v>435</v>
      </c>
    </row>
    <row r="479" spans="1:16" hidden="1" x14ac:dyDescent="0.2">
      <c r="A479" s="174"/>
      <c r="B479" s="164"/>
      <c r="C479" s="164"/>
      <c r="D479" s="164"/>
      <c r="E479" s="169"/>
      <c r="F479" s="191" t="s">
        <v>111</v>
      </c>
      <c r="G479" s="193"/>
      <c r="H479" s="186"/>
      <c r="I479" s="261"/>
      <c r="J479" s="356"/>
      <c r="K479" s="356">
        <f>'2023'!E66</f>
        <v>358</v>
      </c>
      <c r="L479" s="356"/>
      <c r="M479" s="791" t="e">
        <f t="shared" si="648"/>
        <v>#DIV/0!</v>
      </c>
      <c r="N479" s="356">
        <f t="shared" si="649"/>
        <v>394</v>
      </c>
      <c r="O479" s="356">
        <f t="shared" ref="O479:P479" si="676">ROUND(N479*1.05,0)</f>
        <v>414</v>
      </c>
      <c r="P479" s="356">
        <f t="shared" si="676"/>
        <v>435</v>
      </c>
    </row>
    <row r="480" spans="1:16" x14ac:dyDescent="0.2">
      <c r="A480" s="223"/>
      <c r="B480" s="203"/>
      <c r="C480" s="203"/>
      <c r="D480" s="203"/>
      <c r="E480" s="229" t="s">
        <v>692</v>
      </c>
      <c r="F480" s="191" t="s">
        <v>110</v>
      </c>
      <c r="G480" s="193" t="s">
        <v>214</v>
      </c>
      <c r="H480" s="186"/>
      <c r="I480" s="261">
        <v>563</v>
      </c>
      <c r="J480" s="356">
        <v>1259</v>
      </c>
      <c r="K480" s="356">
        <f>'2023'!E61</f>
        <v>925</v>
      </c>
      <c r="L480" s="356">
        <f>'10.01.17'!C34</f>
        <v>925000</v>
      </c>
      <c r="M480" s="791">
        <f t="shared" si="648"/>
        <v>0.73471008737092935</v>
      </c>
      <c r="N480" s="356">
        <f t="shared" si="649"/>
        <v>1018</v>
      </c>
      <c r="O480" s="356">
        <f t="shared" ref="O480:P480" si="677">ROUND(N480*1.05,0)</f>
        <v>1069</v>
      </c>
      <c r="P480" s="356">
        <f t="shared" si="677"/>
        <v>1122</v>
      </c>
    </row>
    <row r="481" spans="1:16" x14ac:dyDescent="0.2">
      <c r="A481" s="226"/>
      <c r="B481" s="158"/>
      <c r="C481" s="158"/>
      <c r="D481" s="158"/>
      <c r="E481" s="230"/>
      <c r="F481" s="191" t="s">
        <v>111</v>
      </c>
      <c r="G481" s="193"/>
      <c r="H481" s="186"/>
      <c r="I481" s="261">
        <v>563</v>
      </c>
      <c r="J481" s="356">
        <v>1259</v>
      </c>
      <c r="K481" s="356">
        <f>'2023'!E62</f>
        <v>925</v>
      </c>
      <c r="L481" s="356">
        <f>'10.01.17'!F34</f>
        <v>925000</v>
      </c>
      <c r="M481" s="791">
        <f t="shared" si="648"/>
        <v>0.73471008737092935</v>
      </c>
      <c r="N481" s="356">
        <f t="shared" si="649"/>
        <v>1018</v>
      </c>
      <c r="O481" s="356">
        <f t="shared" ref="O481:P481" si="678">ROUND(N481*1.05,0)</f>
        <v>1069</v>
      </c>
      <c r="P481" s="356">
        <f t="shared" si="678"/>
        <v>1122</v>
      </c>
    </row>
    <row r="482" spans="1:16" x14ac:dyDescent="0.2">
      <c r="A482" s="202"/>
      <c r="B482" s="203"/>
      <c r="C482" s="203"/>
      <c r="D482" s="203"/>
      <c r="E482" s="229" t="s">
        <v>693</v>
      </c>
      <c r="F482" s="191" t="s">
        <v>110</v>
      </c>
      <c r="G482" s="193" t="s">
        <v>137</v>
      </c>
      <c r="H482" s="186"/>
      <c r="I482" s="261">
        <v>2791</v>
      </c>
      <c r="J482" s="356">
        <v>2520</v>
      </c>
      <c r="K482" s="356">
        <f>'2023'!E63</f>
        <v>3988</v>
      </c>
      <c r="L482" s="356">
        <f>'2023'!D63</f>
        <v>3988000</v>
      </c>
      <c r="M482" s="791">
        <f t="shared" si="648"/>
        <v>1.5825396825396825</v>
      </c>
      <c r="N482" s="356">
        <f t="shared" si="649"/>
        <v>4387</v>
      </c>
      <c r="O482" s="356">
        <f t="shared" ref="O482:P482" si="679">ROUND(N482*1.05,0)</f>
        <v>4606</v>
      </c>
      <c r="P482" s="356">
        <f t="shared" si="679"/>
        <v>4836</v>
      </c>
    </row>
    <row r="483" spans="1:16" x14ac:dyDescent="0.2">
      <c r="A483" s="205"/>
      <c r="B483" s="158"/>
      <c r="C483" s="158"/>
      <c r="D483" s="158"/>
      <c r="E483" s="230"/>
      <c r="F483" s="191" t="s">
        <v>111</v>
      </c>
      <c r="G483" s="193"/>
      <c r="H483" s="186"/>
      <c r="I483" s="261">
        <v>2791</v>
      </c>
      <c r="J483" s="356">
        <v>2520</v>
      </c>
      <c r="K483" s="356">
        <f>'2023'!E64</f>
        <v>3988</v>
      </c>
      <c r="L483" s="356">
        <f>'2023'!D64</f>
        <v>3988000</v>
      </c>
      <c r="M483" s="791">
        <f t="shared" si="648"/>
        <v>1.5825396825396825</v>
      </c>
      <c r="N483" s="356">
        <f t="shared" si="649"/>
        <v>4387</v>
      </c>
      <c r="O483" s="356">
        <f t="shared" ref="O483:P483" si="680">ROUND(N483*1.05,0)</f>
        <v>4606</v>
      </c>
      <c r="P483" s="356">
        <f t="shared" si="680"/>
        <v>4836</v>
      </c>
    </row>
    <row r="484" spans="1:16" x14ac:dyDescent="0.2">
      <c r="A484" s="484"/>
      <c r="B484" s="486"/>
      <c r="C484" s="486"/>
      <c r="D484" s="486"/>
      <c r="E484" s="492" t="s">
        <v>694</v>
      </c>
      <c r="F484" s="416" t="s">
        <v>110</v>
      </c>
      <c r="G484" s="493" t="s">
        <v>695</v>
      </c>
      <c r="H484" s="420">
        <f>H496</f>
        <v>0</v>
      </c>
      <c r="I484" s="417">
        <f t="shared" ref="I484:J484" si="681">I496</f>
        <v>0</v>
      </c>
      <c r="J484" s="535">
        <f t="shared" si="681"/>
        <v>325</v>
      </c>
      <c r="K484" s="479">
        <f t="shared" ref="K484:P484" si="682">K496</f>
        <v>358</v>
      </c>
      <c r="L484" s="479">
        <f t="shared" si="682"/>
        <v>358000</v>
      </c>
      <c r="M484" s="797">
        <f>K484/J484</f>
        <v>1.1015384615384616</v>
      </c>
      <c r="N484" s="535">
        <f t="shared" si="682"/>
        <v>394</v>
      </c>
      <c r="O484" s="535">
        <f t="shared" si="682"/>
        <v>414</v>
      </c>
      <c r="P484" s="535">
        <f t="shared" si="682"/>
        <v>435</v>
      </c>
    </row>
    <row r="485" spans="1:16" x14ac:dyDescent="0.2">
      <c r="A485" s="488"/>
      <c r="B485" s="490"/>
      <c r="C485" s="490"/>
      <c r="D485" s="490"/>
      <c r="E485" s="494"/>
      <c r="F485" s="416" t="s">
        <v>111</v>
      </c>
      <c r="G485" s="493"/>
      <c r="H485" s="420">
        <f>H497</f>
        <v>0</v>
      </c>
      <c r="I485" s="417">
        <f t="shared" ref="I485:J485" si="683">I497</f>
        <v>0</v>
      </c>
      <c r="J485" s="535">
        <f t="shared" si="683"/>
        <v>325</v>
      </c>
      <c r="K485" s="479">
        <f t="shared" ref="K485:P485" si="684">K497</f>
        <v>358</v>
      </c>
      <c r="L485" s="479">
        <f t="shared" si="684"/>
        <v>358000</v>
      </c>
      <c r="M485" s="797">
        <f>K485/J485</f>
        <v>1.1015384615384616</v>
      </c>
      <c r="N485" s="535">
        <f t="shared" si="684"/>
        <v>394</v>
      </c>
      <c r="O485" s="535">
        <f t="shared" si="684"/>
        <v>414</v>
      </c>
      <c r="P485" s="535">
        <f t="shared" si="684"/>
        <v>435</v>
      </c>
    </row>
    <row r="486" spans="1:16" hidden="1" x14ac:dyDescent="0.2">
      <c r="A486" s="174"/>
      <c r="B486" s="164"/>
      <c r="C486" s="164"/>
      <c r="D486" s="164"/>
      <c r="E486" s="169" t="s">
        <v>696</v>
      </c>
      <c r="F486" s="191" t="s">
        <v>110</v>
      </c>
      <c r="G486" s="193" t="s">
        <v>138</v>
      </c>
      <c r="H486" s="186"/>
      <c r="I486" s="261"/>
      <c r="J486" s="356"/>
      <c r="K486" s="356"/>
      <c r="L486" s="356"/>
      <c r="M486" s="796" t="e">
        <f t="shared" ref="M486:M517" si="685">ROUND((K486/I486),2)</f>
        <v>#DIV/0!</v>
      </c>
      <c r="N486" s="356"/>
      <c r="O486" s="356"/>
      <c r="P486" s="356"/>
    </row>
    <row r="487" spans="1:16" hidden="1" x14ac:dyDescent="0.2">
      <c r="A487" s="174"/>
      <c r="B487" s="164"/>
      <c r="C487" s="164"/>
      <c r="D487" s="164"/>
      <c r="E487" s="169"/>
      <c r="F487" s="191" t="s">
        <v>111</v>
      </c>
      <c r="G487" s="193"/>
      <c r="H487" s="186"/>
      <c r="I487" s="261"/>
      <c r="J487" s="356"/>
      <c r="K487" s="356"/>
      <c r="L487" s="356"/>
      <c r="M487" s="796" t="e">
        <f t="shared" si="685"/>
        <v>#DIV/0!</v>
      </c>
      <c r="N487" s="356"/>
      <c r="O487" s="356"/>
      <c r="P487" s="356"/>
    </row>
    <row r="488" spans="1:16" hidden="1" x14ac:dyDescent="0.2">
      <c r="A488" s="174"/>
      <c r="B488" s="164"/>
      <c r="C488" s="164"/>
      <c r="D488" s="164"/>
      <c r="E488" s="169" t="s">
        <v>697</v>
      </c>
      <c r="F488" s="191" t="s">
        <v>110</v>
      </c>
      <c r="G488" s="193" t="s">
        <v>698</v>
      </c>
      <c r="H488" s="186"/>
      <c r="I488" s="261"/>
      <c r="J488" s="356"/>
      <c r="K488" s="356"/>
      <c r="L488" s="356"/>
      <c r="M488" s="796" t="e">
        <f t="shared" si="685"/>
        <v>#DIV/0!</v>
      </c>
      <c r="N488" s="356"/>
      <c r="O488" s="356"/>
      <c r="P488" s="356"/>
    </row>
    <row r="489" spans="1:16" hidden="1" x14ac:dyDescent="0.2">
      <c r="A489" s="174"/>
      <c r="B489" s="164"/>
      <c r="C489" s="164"/>
      <c r="D489" s="164"/>
      <c r="E489" s="169"/>
      <c r="F489" s="191" t="s">
        <v>111</v>
      </c>
      <c r="G489" s="193"/>
      <c r="H489" s="186"/>
      <c r="I489" s="261"/>
      <c r="J489" s="356"/>
      <c r="K489" s="356"/>
      <c r="L489" s="356"/>
      <c r="M489" s="796" t="e">
        <f t="shared" si="685"/>
        <v>#DIV/0!</v>
      </c>
      <c r="N489" s="356"/>
      <c r="O489" s="356"/>
      <c r="P489" s="356"/>
    </row>
    <row r="490" spans="1:16" hidden="1" x14ac:dyDescent="0.2">
      <c r="A490" s="174"/>
      <c r="B490" s="164"/>
      <c r="C490" s="164"/>
      <c r="D490" s="164"/>
      <c r="E490" s="169" t="s">
        <v>699</v>
      </c>
      <c r="F490" s="191" t="s">
        <v>110</v>
      </c>
      <c r="G490" s="193" t="s">
        <v>700</v>
      </c>
      <c r="H490" s="186"/>
      <c r="I490" s="261"/>
      <c r="J490" s="356"/>
      <c r="K490" s="356"/>
      <c r="L490" s="356"/>
      <c r="M490" s="796" t="e">
        <f t="shared" si="685"/>
        <v>#DIV/0!</v>
      </c>
      <c r="N490" s="356"/>
      <c r="O490" s="356"/>
      <c r="P490" s="356"/>
    </row>
    <row r="491" spans="1:16" hidden="1" x14ac:dyDescent="0.2">
      <c r="A491" s="174"/>
      <c r="B491" s="164"/>
      <c r="C491" s="164"/>
      <c r="D491" s="164"/>
      <c r="E491" s="169"/>
      <c r="F491" s="191" t="s">
        <v>111</v>
      </c>
      <c r="G491" s="193"/>
      <c r="H491" s="186"/>
      <c r="I491" s="261"/>
      <c r="J491" s="356"/>
      <c r="K491" s="356"/>
      <c r="L491" s="356"/>
      <c r="M491" s="796" t="e">
        <f t="shared" si="685"/>
        <v>#DIV/0!</v>
      </c>
      <c r="N491" s="356"/>
      <c r="O491" s="356"/>
      <c r="P491" s="356"/>
    </row>
    <row r="492" spans="1:16" hidden="1" x14ac:dyDescent="0.2">
      <c r="A492" s="174"/>
      <c r="B492" s="164"/>
      <c r="C492" s="164"/>
      <c r="D492" s="164"/>
      <c r="E492" s="169" t="s">
        <v>701</v>
      </c>
      <c r="F492" s="191" t="s">
        <v>110</v>
      </c>
      <c r="G492" s="193" t="s">
        <v>139</v>
      </c>
      <c r="H492" s="186"/>
      <c r="I492" s="261"/>
      <c r="J492" s="356"/>
      <c r="K492" s="356"/>
      <c r="L492" s="356"/>
      <c r="M492" s="796" t="e">
        <f t="shared" si="685"/>
        <v>#DIV/0!</v>
      </c>
      <c r="N492" s="356"/>
      <c r="O492" s="356"/>
      <c r="P492" s="356"/>
    </row>
    <row r="493" spans="1:16" hidden="1" x14ac:dyDescent="0.2">
      <c r="A493" s="174"/>
      <c r="B493" s="164"/>
      <c r="C493" s="164"/>
      <c r="D493" s="164"/>
      <c r="E493" s="169"/>
      <c r="F493" s="191" t="s">
        <v>111</v>
      </c>
      <c r="G493" s="193"/>
      <c r="H493" s="186"/>
      <c r="I493" s="261"/>
      <c r="J493" s="356"/>
      <c r="K493" s="356"/>
      <c r="L493" s="356"/>
      <c r="M493" s="796" t="e">
        <f t="shared" si="685"/>
        <v>#DIV/0!</v>
      </c>
      <c r="N493" s="356"/>
      <c r="O493" s="356"/>
      <c r="P493" s="356"/>
    </row>
    <row r="494" spans="1:16" hidden="1" x14ac:dyDescent="0.2">
      <c r="A494" s="174"/>
      <c r="B494" s="164"/>
      <c r="C494" s="164"/>
      <c r="D494" s="164"/>
      <c r="E494" s="169" t="s">
        <v>702</v>
      </c>
      <c r="F494" s="191" t="s">
        <v>110</v>
      </c>
      <c r="G494" s="193" t="s">
        <v>703</v>
      </c>
      <c r="H494" s="186"/>
      <c r="I494" s="261"/>
      <c r="J494" s="356"/>
      <c r="K494" s="356"/>
      <c r="L494" s="356"/>
      <c r="M494" s="796" t="e">
        <f t="shared" si="685"/>
        <v>#DIV/0!</v>
      </c>
      <c r="N494" s="356"/>
      <c r="O494" s="356"/>
      <c r="P494" s="356"/>
    </row>
    <row r="495" spans="1:16" hidden="1" x14ac:dyDescent="0.2">
      <c r="A495" s="174"/>
      <c r="B495" s="164"/>
      <c r="C495" s="164"/>
      <c r="D495" s="164"/>
      <c r="E495" s="169"/>
      <c r="F495" s="191" t="s">
        <v>111</v>
      </c>
      <c r="G495" s="193"/>
      <c r="H495" s="186"/>
      <c r="I495" s="261"/>
      <c r="J495" s="356"/>
      <c r="K495" s="356"/>
      <c r="L495" s="356"/>
      <c r="M495" s="796" t="e">
        <f t="shared" si="685"/>
        <v>#DIV/0!</v>
      </c>
      <c r="N495" s="356"/>
      <c r="O495" s="356"/>
      <c r="P495" s="356"/>
    </row>
    <row r="496" spans="1:16" x14ac:dyDescent="0.2">
      <c r="A496" s="202"/>
      <c r="B496" s="203"/>
      <c r="C496" s="203"/>
      <c r="D496" s="203"/>
      <c r="E496" s="229" t="s">
        <v>704</v>
      </c>
      <c r="F496" s="191" t="s">
        <v>110</v>
      </c>
      <c r="G496" s="193" t="s">
        <v>141</v>
      </c>
      <c r="H496" s="186"/>
      <c r="I496" s="261">
        <v>0</v>
      </c>
      <c r="J496" s="356">
        <v>325</v>
      </c>
      <c r="K496" s="356">
        <f>'2023'!E71</f>
        <v>358</v>
      </c>
      <c r="L496" s="356">
        <f>'10.02.06'!C32</f>
        <v>358000</v>
      </c>
      <c r="M496" s="791">
        <f>K496/J496</f>
        <v>1.1015384615384616</v>
      </c>
      <c r="N496" s="356">
        <f t="shared" ref="N496:N497" si="686">ROUND(K496*1.1,0)</f>
        <v>394</v>
      </c>
      <c r="O496" s="356">
        <f t="shared" ref="O496:P496" si="687">ROUND(N496*1.05,0)</f>
        <v>414</v>
      </c>
      <c r="P496" s="356">
        <f t="shared" si="687"/>
        <v>435</v>
      </c>
    </row>
    <row r="497" spans="1:16" x14ac:dyDescent="0.2">
      <c r="A497" s="174"/>
      <c r="B497" s="164"/>
      <c r="C497" s="164"/>
      <c r="D497" s="164"/>
      <c r="E497" s="169"/>
      <c r="F497" s="191" t="s">
        <v>111</v>
      </c>
      <c r="G497" s="193"/>
      <c r="H497" s="186"/>
      <c r="I497" s="261">
        <v>0</v>
      </c>
      <c r="J497" s="356">
        <v>325</v>
      </c>
      <c r="K497" s="356">
        <f>'2023'!E72</f>
        <v>358</v>
      </c>
      <c r="L497" s="356">
        <f>'10.02.06'!E32</f>
        <v>358000</v>
      </c>
      <c r="M497" s="791">
        <f>K497/J497</f>
        <v>1.1015384615384616</v>
      </c>
      <c r="N497" s="356">
        <f t="shared" si="686"/>
        <v>394</v>
      </c>
      <c r="O497" s="356">
        <f t="shared" ref="O497:P497" si="688">ROUND(N497*1.05,0)</f>
        <v>414</v>
      </c>
      <c r="P497" s="356">
        <f t="shared" si="688"/>
        <v>435</v>
      </c>
    </row>
    <row r="498" spans="1:16" hidden="1" x14ac:dyDescent="0.2">
      <c r="A498" s="174"/>
      <c r="B498" s="164"/>
      <c r="C498" s="164"/>
      <c r="D498" s="164"/>
      <c r="E498" s="169" t="s">
        <v>705</v>
      </c>
      <c r="F498" s="191" t="s">
        <v>110</v>
      </c>
      <c r="G498" s="193" t="s">
        <v>706</v>
      </c>
      <c r="H498" s="186"/>
      <c r="I498" s="261"/>
      <c r="J498" s="356"/>
      <c r="K498" s="356"/>
      <c r="L498" s="356"/>
      <c r="M498" s="796" t="e">
        <f t="shared" si="685"/>
        <v>#DIV/0!</v>
      </c>
      <c r="N498" s="356"/>
      <c r="O498" s="356"/>
      <c r="P498" s="356"/>
    </row>
    <row r="499" spans="1:16" hidden="1" x14ac:dyDescent="0.2">
      <c r="A499" s="205"/>
      <c r="B499" s="158"/>
      <c r="C499" s="158"/>
      <c r="D499" s="158"/>
      <c r="E499" s="230"/>
      <c r="F499" s="191" t="s">
        <v>111</v>
      </c>
      <c r="G499" s="193"/>
      <c r="H499" s="186"/>
      <c r="I499" s="261"/>
      <c r="J499" s="356"/>
      <c r="K499" s="356"/>
      <c r="L499" s="356"/>
      <c r="M499" s="796" t="e">
        <f t="shared" si="685"/>
        <v>#DIV/0!</v>
      </c>
      <c r="N499" s="356"/>
      <c r="O499" s="356"/>
      <c r="P499" s="356"/>
    </row>
    <row r="500" spans="1:16" x14ac:dyDescent="0.2">
      <c r="A500" s="484"/>
      <c r="B500" s="486"/>
      <c r="C500" s="486"/>
      <c r="D500" s="486"/>
      <c r="E500" s="499" t="s">
        <v>707</v>
      </c>
      <c r="F500" s="416" t="s">
        <v>110</v>
      </c>
      <c r="G500" s="493" t="s">
        <v>142</v>
      </c>
      <c r="H500" s="420">
        <f>H514</f>
        <v>0</v>
      </c>
      <c r="I500" s="417">
        <f>I502+I504+I506+I508+I510+I512+I514</f>
        <v>813</v>
      </c>
      <c r="J500" s="479">
        <f>J514+J502+J504+J506+J508+J510+J512</f>
        <v>663</v>
      </c>
      <c r="K500" s="479">
        <f>K514+K502+K504+K506+K508+K510+K512</f>
        <v>750</v>
      </c>
      <c r="L500" s="479">
        <f>L514+L502+L504+L506+L508+L510+L512</f>
        <v>750000</v>
      </c>
      <c r="M500" s="797">
        <f>K500/J500</f>
        <v>1.1312217194570136</v>
      </c>
      <c r="N500" s="535">
        <f t="shared" ref="N500:P500" si="689">N514</f>
        <v>816</v>
      </c>
      <c r="O500" s="535">
        <f t="shared" si="689"/>
        <v>857</v>
      </c>
      <c r="P500" s="535">
        <f t="shared" si="689"/>
        <v>900</v>
      </c>
    </row>
    <row r="501" spans="1:16" x14ac:dyDescent="0.2">
      <c r="A501" s="488"/>
      <c r="B501" s="490"/>
      <c r="C501" s="490"/>
      <c r="D501" s="490"/>
      <c r="E501" s="500"/>
      <c r="F501" s="416" t="s">
        <v>111</v>
      </c>
      <c r="G501" s="493"/>
      <c r="H501" s="420">
        <f>H515</f>
        <v>0</v>
      </c>
      <c r="I501" s="417">
        <f>I515+I503+I505+I507+I509+I511+I513</f>
        <v>813</v>
      </c>
      <c r="J501" s="479">
        <f>J503+J505+J507+J509+J511+J513+J515</f>
        <v>663</v>
      </c>
      <c r="K501" s="479">
        <f>K503+K505+K507+K509+K511+K513+K515</f>
        <v>750</v>
      </c>
      <c r="L501" s="479">
        <f>L503+L505+L507+L509+L511+L513+L515</f>
        <v>750000</v>
      </c>
      <c r="M501" s="797">
        <f t="shared" ref="M501:P501" si="690">M515</f>
        <v>1.1299999999999999</v>
      </c>
      <c r="N501" s="535">
        <f t="shared" si="690"/>
        <v>816</v>
      </c>
      <c r="O501" s="535">
        <f t="shared" si="690"/>
        <v>857</v>
      </c>
      <c r="P501" s="535">
        <f t="shared" si="690"/>
        <v>900</v>
      </c>
    </row>
    <row r="502" spans="1:16" x14ac:dyDescent="0.2">
      <c r="A502" s="174"/>
      <c r="B502" s="164"/>
      <c r="C502" s="164"/>
      <c r="D502" s="164"/>
      <c r="E502" s="169" t="s">
        <v>708</v>
      </c>
      <c r="F502" s="191" t="s">
        <v>110</v>
      </c>
      <c r="G502" s="193" t="s">
        <v>709</v>
      </c>
      <c r="H502" s="186"/>
      <c r="I502" s="261">
        <v>233</v>
      </c>
      <c r="J502" s="356">
        <v>4</v>
      </c>
      <c r="K502" s="356">
        <v>4</v>
      </c>
      <c r="L502" s="356">
        <v>4000</v>
      </c>
      <c r="M502" s="791">
        <f t="shared" ref="M502:M515" si="691">ROUND((K502/J502),2)</f>
        <v>1</v>
      </c>
      <c r="N502" s="356">
        <f t="shared" ref="N502:N515" si="692">ROUND(K502*1.1,0)</f>
        <v>4</v>
      </c>
      <c r="O502" s="356">
        <f t="shared" ref="O502:P502" si="693">ROUND(N502*1.05,0)</f>
        <v>4</v>
      </c>
      <c r="P502" s="356">
        <f t="shared" si="693"/>
        <v>4</v>
      </c>
    </row>
    <row r="503" spans="1:16" x14ac:dyDescent="0.2">
      <c r="A503" s="174"/>
      <c r="B503" s="164"/>
      <c r="C503" s="164"/>
      <c r="D503" s="164"/>
      <c r="E503" s="169"/>
      <c r="F503" s="191" t="s">
        <v>111</v>
      </c>
      <c r="G503" s="193"/>
      <c r="H503" s="186"/>
      <c r="I503" s="261">
        <v>233</v>
      </c>
      <c r="J503" s="356">
        <v>4</v>
      </c>
      <c r="K503" s="356">
        <v>4</v>
      </c>
      <c r="L503" s="356">
        <v>4000</v>
      </c>
      <c r="M503" s="791">
        <f t="shared" si="691"/>
        <v>1</v>
      </c>
      <c r="N503" s="356">
        <f t="shared" si="692"/>
        <v>4</v>
      </c>
      <c r="O503" s="356">
        <f t="shared" ref="O503:P503" si="694">ROUND(N503*1.05,0)</f>
        <v>4</v>
      </c>
      <c r="P503" s="356">
        <f t="shared" si="694"/>
        <v>4</v>
      </c>
    </row>
    <row r="504" spans="1:16" x14ac:dyDescent="0.2">
      <c r="A504" s="174"/>
      <c r="B504" s="164"/>
      <c r="C504" s="164"/>
      <c r="D504" s="164"/>
      <c r="E504" s="169" t="s">
        <v>710</v>
      </c>
      <c r="F504" s="191" t="s">
        <v>110</v>
      </c>
      <c r="G504" s="193" t="s">
        <v>711</v>
      </c>
      <c r="H504" s="186"/>
      <c r="I504" s="261">
        <v>7</v>
      </c>
      <c r="J504" s="356">
        <v>1</v>
      </c>
      <c r="K504" s="356">
        <v>1</v>
      </c>
      <c r="L504" s="356">
        <v>1000</v>
      </c>
      <c r="M504" s="791">
        <f t="shared" si="691"/>
        <v>1</v>
      </c>
      <c r="N504" s="356">
        <f t="shared" si="692"/>
        <v>1</v>
      </c>
      <c r="O504" s="356">
        <f t="shared" ref="O504:P504" si="695">ROUND(N504*1.05,0)</f>
        <v>1</v>
      </c>
      <c r="P504" s="356">
        <f t="shared" si="695"/>
        <v>1</v>
      </c>
    </row>
    <row r="505" spans="1:16" x14ac:dyDescent="0.2">
      <c r="A505" s="174"/>
      <c r="B505" s="164"/>
      <c r="C505" s="164"/>
      <c r="D505" s="164"/>
      <c r="E505" s="169"/>
      <c r="F505" s="191" t="s">
        <v>111</v>
      </c>
      <c r="G505" s="193"/>
      <c r="H505" s="186"/>
      <c r="I505" s="261">
        <v>7</v>
      </c>
      <c r="J505" s="356">
        <v>1</v>
      </c>
      <c r="K505" s="356">
        <v>1</v>
      </c>
      <c r="L505" s="356">
        <v>1000</v>
      </c>
      <c r="M505" s="791">
        <f t="shared" si="691"/>
        <v>1</v>
      </c>
      <c r="N505" s="356">
        <f t="shared" si="692"/>
        <v>1</v>
      </c>
      <c r="O505" s="356">
        <f t="shared" ref="O505:P505" si="696">ROUND(N505*1.05,0)</f>
        <v>1</v>
      </c>
      <c r="P505" s="356">
        <f t="shared" si="696"/>
        <v>1</v>
      </c>
    </row>
    <row r="506" spans="1:16" x14ac:dyDescent="0.2">
      <c r="A506" s="174"/>
      <c r="B506" s="164"/>
      <c r="C506" s="164"/>
      <c r="D506" s="164"/>
      <c r="E506" s="169" t="s">
        <v>712</v>
      </c>
      <c r="F506" s="191" t="s">
        <v>110</v>
      </c>
      <c r="G506" s="193" t="s">
        <v>713</v>
      </c>
      <c r="H506" s="186"/>
      <c r="I506" s="261">
        <v>70</v>
      </c>
      <c r="J506" s="356">
        <v>1</v>
      </c>
      <c r="K506" s="356">
        <v>1</v>
      </c>
      <c r="L506" s="356">
        <v>1000</v>
      </c>
      <c r="M506" s="791">
        <f t="shared" si="691"/>
        <v>1</v>
      </c>
      <c r="N506" s="356">
        <f t="shared" si="692"/>
        <v>1</v>
      </c>
      <c r="O506" s="356">
        <f t="shared" ref="O506:P506" si="697">ROUND(N506*1.05,0)</f>
        <v>1</v>
      </c>
      <c r="P506" s="356">
        <f t="shared" si="697"/>
        <v>1</v>
      </c>
    </row>
    <row r="507" spans="1:16" x14ac:dyDescent="0.2">
      <c r="A507" s="174"/>
      <c r="B507" s="164"/>
      <c r="C507" s="164"/>
      <c r="D507" s="164"/>
      <c r="E507" s="169"/>
      <c r="F507" s="191" t="s">
        <v>111</v>
      </c>
      <c r="G507" s="193"/>
      <c r="H507" s="186"/>
      <c r="I507" s="261">
        <v>70</v>
      </c>
      <c r="J507" s="356">
        <v>1</v>
      </c>
      <c r="K507" s="356">
        <v>1</v>
      </c>
      <c r="L507" s="356">
        <v>1000</v>
      </c>
      <c r="M507" s="791">
        <f t="shared" si="691"/>
        <v>1</v>
      </c>
      <c r="N507" s="356">
        <f t="shared" si="692"/>
        <v>1</v>
      </c>
      <c r="O507" s="356">
        <f t="shared" ref="O507:P507" si="698">ROUND(N507*1.05,0)</f>
        <v>1</v>
      </c>
      <c r="P507" s="356">
        <f t="shared" si="698"/>
        <v>1</v>
      </c>
    </row>
    <row r="508" spans="1:16" ht="14.25" customHeight="1" x14ac:dyDescent="0.2">
      <c r="A508" s="174"/>
      <c r="B508" s="164"/>
      <c r="C508" s="164"/>
      <c r="D508" s="164"/>
      <c r="E508" s="997" t="s">
        <v>714</v>
      </c>
      <c r="F508" s="191" t="s">
        <v>110</v>
      </c>
      <c r="G508" s="193" t="s">
        <v>715</v>
      </c>
      <c r="H508" s="186"/>
      <c r="I508" s="261">
        <v>2</v>
      </c>
      <c r="J508" s="356">
        <v>1</v>
      </c>
      <c r="K508" s="356">
        <v>1</v>
      </c>
      <c r="L508" s="356">
        <v>1000</v>
      </c>
      <c r="M508" s="791">
        <f t="shared" si="691"/>
        <v>1</v>
      </c>
      <c r="N508" s="356">
        <f t="shared" si="692"/>
        <v>1</v>
      </c>
      <c r="O508" s="356">
        <f t="shared" ref="O508:P508" si="699">ROUND(N508*1.05,0)</f>
        <v>1</v>
      </c>
      <c r="P508" s="356">
        <f t="shared" si="699"/>
        <v>1</v>
      </c>
    </row>
    <row r="509" spans="1:16" x14ac:dyDescent="0.2">
      <c r="A509" s="174"/>
      <c r="B509" s="164"/>
      <c r="C509" s="164"/>
      <c r="D509" s="164"/>
      <c r="E509" s="997"/>
      <c r="F509" s="191" t="s">
        <v>111</v>
      </c>
      <c r="G509" s="193"/>
      <c r="H509" s="186"/>
      <c r="I509" s="261">
        <v>2</v>
      </c>
      <c r="J509" s="356">
        <v>1</v>
      </c>
      <c r="K509" s="356">
        <v>1</v>
      </c>
      <c r="L509" s="356">
        <v>1000</v>
      </c>
      <c r="M509" s="791">
        <f t="shared" si="691"/>
        <v>1</v>
      </c>
      <c r="N509" s="356">
        <f t="shared" si="692"/>
        <v>1</v>
      </c>
      <c r="O509" s="356">
        <f t="shared" ref="O509:P509" si="700">ROUND(N509*1.05,0)</f>
        <v>1</v>
      </c>
      <c r="P509" s="356">
        <f t="shared" si="700"/>
        <v>1</v>
      </c>
    </row>
    <row r="510" spans="1:16" x14ac:dyDescent="0.2">
      <c r="A510" s="174"/>
      <c r="B510" s="164"/>
      <c r="C510" s="164"/>
      <c r="D510" s="164"/>
      <c r="E510" s="169" t="s">
        <v>716</v>
      </c>
      <c r="F510" s="191" t="s">
        <v>110</v>
      </c>
      <c r="G510" s="193" t="s">
        <v>717</v>
      </c>
      <c r="H510" s="186"/>
      <c r="I510" s="261">
        <v>0</v>
      </c>
      <c r="J510" s="356">
        <v>0</v>
      </c>
      <c r="K510" s="356">
        <v>0</v>
      </c>
      <c r="L510" s="356">
        <v>0</v>
      </c>
      <c r="M510" s="791">
        <v>0</v>
      </c>
      <c r="N510" s="356">
        <f t="shared" si="692"/>
        <v>0</v>
      </c>
      <c r="O510" s="356">
        <f t="shared" ref="O510:P510" si="701">ROUND(N510*1.05,0)</f>
        <v>0</v>
      </c>
      <c r="P510" s="356">
        <f t="shared" si="701"/>
        <v>0</v>
      </c>
    </row>
    <row r="511" spans="1:16" x14ac:dyDescent="0.2">
      <c r="A511" s="174"/>
      <c r="B511" s="164"/>
      <c r="C511" s="164"/>
      <c r="D511" s="164"/>
      <c r="E511" s="169"/>
      <c r="F511" s="191" t="s">
        <v>111</v>
      </c>
      <c r="G511" s="193"/>
      <c r="H511" s="186"/>
      <c r="I511" s="261">
        <v>0</v>
      </c>
      <c r="J511" s="356">
        <v>0</v>
      </c>
      <c r="K511" s="356">
        <v>0</v>
      </c>
      <c r="L511" s="356">
        <v>0</v>
      </c>
      <c r="M511" s="791">
        <v>0</v>
      </c>
      <c r="N511" s="356">
        <f t="shared" si="692"/>
        <v>0</v>
      </c>
      <c r="O511" s="356">
        <f t="shared" ref="O511:P511" si="702">ROUND(N511*1.05,0)</f>
        <v>0</v>
      </c>
      <c r="P511" s="356">
        <f t="shared" si="702"/>
        <v>0</v>
      </c>
    </row>
    <row r="512" spans="1:16" x14ac:dyDescent="0.2">
      <c r="A512" s="174"/>
      <c r="B512" s="164"/>
      <c r="C512" s="164"/>
      <c r="D512" s="164"/>
      <c r="E512" s="169" t="s">
        <v>718</v>
      </c>
      <c r="F512" s="191" t="s">
        <v>110</v>
      </c>
      <c r="G512" s="193" t="s">
        <v>719</v>
      </c>
      <c r="H512" s="186"/>
      <c r="I512" s="261">
        <v>11</v>
      </c>
      <c r="J512" s="356">
        <v>1</v>
      </c>
      <c r="K512" s="356">
        <v>1</v>
      </c>
      <c r="L512" s="356">
        <v>1000</v>
      </c>
      <c r="M512" s="791">
        <f t="shared" si="691"/>
        <v>1</v>
      </c>
      <c r="N512" s="356">
        <f t="shared" si="692"/>
        <v>1</v>
      </c>
      <c r="O512" s="356">
        <f t="shared" ref="O512:P512" si="703">ROUND(N512*1.05,0)</f>
        <v>1</v>
      </c>
      <c r="P512" s="356">
        <f t="shared" si="703"/>
        <v>1</v>
      </c>
    </row>
    <row r="513" spans="1:16" x14ac:dyDescent="0.2">
      <c r="A513" s="174"/>
      <c r="B513" s="164"/>
      <c r="C513" s="164"/>
      <c r="D513" s="164"/>
      <c r="E513" s="169"/>
      <c r="F513" s="191" t="s">
        <v>111</v>
      </c>
      <c r="G513" s="193"/>
      <c r="H513" s="186"/>
      <c r="I513" s="261">
        <v>11</v>
      </c>
      <c r="J513" s="356">
        <v>1</v>
      </c>
      <c r="K513" s="356">
        <v>1</v>
      </c>
      <c r="L513" s="356">
        <v>1000</v>
      </c>
      <c r="M513" s="791">
        <f t="shared" si="691"/>
        <v>1</v>
      </c>
      <c r="N513" s="356">
        <f t="shared" si="692"/>
        <v>1</v>
      </c>
      <c r="O513" s="356">
        <f t="shared" ref="O513:P513" si="704">ROUND(N513*1.05,0)</f>
        <v>1</v>
      </c>
      <c r="P513" s="356">
        <f t="shared" si="704"/>
        <v>1</v>
      </c>
    </row>
    <row r="514" spans="1:16" x14ac:dyDescent="0.2">
      <c r="A514" s="223"/>
      <c r="B514" s="203"/>
      <c r="C514" s="203"/>
      <c r="D514" s="203"/>
      <c r="E514" s="229" t="s">
        <v>720</v>
      </c>
      <c r="F514" s="191" t="s">
        <v>110</v>
      </c>
      <c r="G514" s="193" t="s">
        <v>143</v>
      </c>
      <c r="H514" s="186"/>
      <c r="I514" s="261">
        <v>490</v>
      </c>
      <c r="J514" s="356">
        <v>655</v>
      </c>
      <c r="K514" s="356">
        <f>'2023'!E85</f>
        <v>742</v>
      </c>
      <c r="L514" s="356">
        <f>'10.03.07'!C33</f>
        <v>742000</v>
      </c>
      <c r="M514" s="791">
        <f t="shared" si="691"/>
        <v>1.1299999999999999</v>
      </c>
      <c r="N514" s="356">
        <f t="shared" si="692"/>
        <v>816</v>
      </c>
      <c r="O514" s="356">
        <f t="shared" ref="O514:P514" si="705">ROUND(N514*1.05,0)</f>
        <v>857</v>
      </c>
      <c r="P514" s="356">
        <f t="shared" si="705"/>
        <v>900</v>
      </c>
    </row>
    <row r="515" spans="1:16" x14ac:dyDescent="0.2">
      <c r="A515" s="176"/>
      <c r="B515" s="164"/>
      <c r="C515" s="164"/>
      <c r="D515" s="164"/>
      <c r="E515" s="169"/>
      <c r="F515" s="191" t="s">
        <v>111</v>
      </c>
      <c r="G515" s="193"/>
      <c r="H515" s="186"/>
      <c r="I515" s="261">
        <v>490</v>
      </c>
      <c r="J515" s="356">
        <v>655</v>
      </c>
      <c r="K515" s="356">
        <f>'2023'!E86</f>
        <v>742</v>
      </c>
      <c r="L515" s="356">
        <f>'10.03.07'!E33</f>
        <v>742000</v>
      </c>
      <c r="M515" s="791">
        <f t="shared" si="691"/>
        <v>1.1299999999999999</v>
      </c>
      <c r="N515" s="356">
        <f t="shared" si="692"/>
        <v>816</v>
      </c>
      <c r="O515" s="356">
        <f t="shared" ref="O515:P515" si="706">ROUND(N515*1.05,0)</f>
        <v>857</v>
      </c>
      <c r="P515" s="356">
        <f t="shared" si="706"/>
        <v>900</v>
      </c>
    </row>
    <row r="516" spans="1:16" hidden="1" x14ac:dyDescent="0.2">
      <c r="A516" s="176"/>
      <c r="B516" s="164"/>
      <c r="C516" s="164"/>
      <c r="D516" s="164"/>
      <c r="E516" s="169" t="s">
        <v>721</v>
      </c>
      <c r="F516" s="191" t="s">
        <v>110</v>
      </c>
      <c r="G516" s="193" t="s">
        <v>722</v>
      </c>
      <c r="H516" s="186"/>
      <c r="I516" s="261"/>
      <c r="J516" s="356"/>
      <c r="K516" s="356"/>
      <c r="L516" s="356"/>
      <c r="M516" s="796" t="e">
        <f t="shared" si="685"/>
        <v>#DIV/0!</v>
      </c>
      <c r="N516" s="356"/>
      <c r="O516" s="356"/>
      <c r="P516" s="356"/>
    </row>
    <row r="517" spans="1:16" hidden="1" x14ac:dyDescent="0.2">
      <c r="A517" s="226"/>
      <c r="B517" s="158"/>
      <c r="C517" s="158"/>
      <c r="D517" s="158"/>
      <c r="E517" s="230"/>
      <c r="F517" s="191" t="s">
        <v>111</v>
      </c>
      <c r="G517" s="193"/>
      <c r="H517" s="186"/>
      <c r="I517" s="261"/>
      <c r="J517" s="356"/>
      <c r="K517" s="356"/>
      <c r="L517" s="356"/>
      <c r="M517" s="796" t="e">
        <f t="shared" si="685"/>
        <v>#DIV/0!</v>
      </c>
      <c r="N517" s="356"/>
      <c r="O517" s="356"/>
      <c r="P517" s="356"/>
    </row>
    <row r="518" spans="1:16" x14ac:dyDescent="0.2">
      <c r="A518" s="484"/>
      <c r="B518" s="486"/>
      <c r="C518" s="486"/>
      <c r="D518" s="486"/>
      <c r="E518" s="970" t="s">
        <v>292</v>
      </c>
      <c r="F518" s="502" t="s">
        <v>110</v>
      </c>
      <c r="G518" s="993" t="s">
        <v>144</v>
      </c>
      <c r="H518" s="420">
        <f>H520+H542+H544+H550+H556+H558+H560+H562+H564+H566</f>
        <v>0</v>
      </c>
      <c r="I518" s="417">
        <f t="shared" ref="I518:J518" si="707">I520+I542+I544+I550+I556+I558+I560+I562+I564+I566</f>
        <v>5489</v>
      </c>
      <c r="J518" s="535">
        <f t="shared" si="707"/>
        <v>17391</v>
      </c>
      <c r="K518" s="479">
        <f t="shared" ref="K518:P518" si="708">K520+K542+K544+K550+K556+K558+K560+K562+K564+K566</f>
        <v>16325</v>
      </c>
      <c r="L518" s="479">
        <f t="shared" si="708"/>
        <v>16324558</v>
      </c>
      <c r="M518" s="797">
        <f>(K518/J518)</f>
        <v>0.93870392731872809</v>
      </c>
      <c r="N518" s="535">
        <f t="shared" si="708"/>
        <v>35355</v>
      </c>
      <c r="O518" s="535">
        <f t="shared" si="708"/>
        <v>36941</v>
      </c>
      <c r="P518" s="535">
        <f t="shared" si="708"/>
        <v>38357</v>
      </c>
    </row>
    <row r="519" spans="1:16" x14ac:dyDescent="0.2">
      <c r="A519" s="488"/>
      <c r="B519" s="490"/>
      <c r="C519" s="490"/>
      <c r="D519" s="490"/>
      <c r="E519" s="971"/>
      <c r="F519" s="502" t="s">
        <v>111</v>
      </c>
      <c r="G519" s="993"/>
      <c r="H519" s="420">
        <f>H521+H543+H545+H551+H557+H559+H561+H563+H565+H567</f>
        <v>0</v>
      </c>
      <c r="I519" s="417">
        <f t="shared" ref="I519:J519" si="709">I521+I543+I545+I551+I557+I559+I561+I563+I565+I567</f>
        <v>5489</v>
      </c>
      <c r="J519" s="535">
        <f t="shared" si="709"/>
        <v>17391</v>
      </c>
      <c r="K519" s="479">
        <f t="shared" ref="K519:P519" si="710">K521+K543+K545+K551+K557+K559+K561+K563+K565+K567</f>
        <v>16325</v>
      </c>
      <c r="L519" s="479">
        <f t="shared" si="710"/>
        <v>16324558</v>
      </c>
      <c r="M519" s="797">
        <f t="shared" ref="M519:M521" si="711">(K519/J519)</f>
        <v>0.93870392731872809</v>
      </c>
      <c r="N519" s="535">
        <f t="shared" si="710"/>
        <v>35355</v>
      </c>
      <c r="O519" s="535">
        <f t="shared" si="710"/>
        <v>36941</v>
      </c>
      <c r="P519" s="535">
        <f t="shared" si="710"/>
        <v>38357</v>
      </c>
    </row>
    <row r="520" spans="1:16" s="234" customFormat="1" x14ac:dyDescent="0.2">
      <c r="A520" s="503"/>
      <c r="B520" s="485"/>
      <c r="C520" s="485"/>
      <c r="D520" s="485"/>
      <c r="E520" s="970" t="s">
        <v>293</v>
      </c>
      <c r="F520" s="502" t="s">
        <v>110</v>
      </c>
      <c r="G520" s="993" t="s">
        <v>145</v>
      </c>
      <c r="H520" s="420">
        <f>H522+H524+H526+H528+H530+H532+H534+H536+H538+H540</f>
        <v>0</v>
      </c>
      <c r="I520" s="417">
        <f t="shared" ref="I520:J520" si="712">I522+I524+I526+I528+I530+I532+I534+I536+I538+I540</f>
        <v>3815</v>
      </c>
      <c r="J520" s="535">
        <f t="shared" si="712"/>
        <v>13180</v>
      </c>
      <c r="K520" s="479">
        <f t="shared" ref="K520:P520" si="713">K522+K524+K526+K528+K530+K532+K534+K536+K538+K540</f>
        <v>9517</v>
      </c>
      <c r="L520" s="479">
        <f t="shared" si="713"/>
        <v>9517598</v>
      </c>
      <c r="M520" s="797">
        <f t="shared" si="711"/>
        <v>0.7220789074355084</v>
      </c>
      <c r="N520" s="535">
        <f t="shared" si="713"/>
        <v>27867</v>
      </c>
      <c r="O520" s="535">
        <f t="shared" si="713"/>
        <v>29078</v>
      </c>
      <c r="P520" s="535">
        <f t="shared" si="713"/>
        <v>30100</v>
      </c>
    </row>
    <row r="521" spans="1:16" s="234" customFormat="1" x14ac:dyDescent="0.2">
      <c r="A521" s="504"/>
      <c r="B521" s="489"/>
      <c r="C521" s="489"/>
      <c r="D521" s="489"/>
      <c r="E521" s="971"/>
      <c r="F521" s="502" t="s">
        <v>111</v>
      </c>
      <c r="G521" s="993"/>
      <c r="H521" s="420">
        <f>H523+H525+H527+H529+H531+H533+H535+H537+H539+H541</f>
        <v>0</v>
      </c>
      <c r="I521" s="417">
        <f t="shared" ref="I521:J521" si="714">I523+I525+I527+I529+I531+I533+I535+I537+I539+I541</f>
        <v>3815</v>
      </c>
      <c r="J521" s="535">
        <f t="shared" si="714"/>
        <v>13180</v>
      </c>
      <c r="K521" s="479">
        <f t="shared" ref="K521:P521" si="715">K523+K525+K527+K529+K531+K533+K535+K537+K539+K541</f>
        <v>9517</v>
      </c>
      <c r="L521" s="479">
        <f t="shared" si="715"/>
        <v>9517598</v>
      </c>
      <c r="M521" s="797">
        <f t="shared" si="711"/>
        <v>0.7220789074355084</v>
      </c>
      <c r="N521" s="535">
        <f t="shared" si="715"/>
        <v>27867</v>
      </c>
      <c r="O521" s="535">
        <f t="shared" si="715"/>
        <v>29078</v>
      </c>
      <c r="P521" s="535">
        <f t="shared" si="715"/>
        <v>30100</v>
      </c>
    </row>
    <row r="522" spans="1:16" s="234" customFormat="1" x14ac:dyDescent="0.2">
      <c r="A522" s="233"/>
      <c r="B522" s="227"/>
      <c r="C522" s="227"/>
      <c r="D522" s="227"/>
      <c r="E522" s="929" t="s">
        <v>146</v>
      </c>
      <c r="F522" s="410" t="s">
        <v>110</v>
      </c>
      <c r="G522" s="966" t="s">
        <v>147</v>
      </c>
      <c r="H522" s="186"/>
      <c r="I522" s="261">
        <v>77</v>
      </c>
      <c r="J522" s="356">
        <v>93</v>
      </c>
      <c r="K522" s="356">
        <f>'2023'!E91</f>
        <v>162</v>
      </c>
      <c r="L522" s="356">
        <f>'20.01.01'!C43</f>
        <v>161500</v>
      </c>
      <c r="M522" s="791">
        <f>K522/J522</f>
        <v>1.7419354838709677</v>
      </c>
      <c r="N522" s="356">
        <f t="shared" ref="N522:N543" si="716">ROUND(K522*1.1,0)</f>
        <v>178</v>
      </c>
      <c r="O522" s="356">
        <f t="shared" ref="O522:P522" si="717">ROUND(N522*1.05,0)</f>
        <v>187</v>
      </c>
      <c r="P522" s="356">
        <f t="shared" si="717"/>
        <v>196</v>
      </c>
    </row>
    <row r="523" spans="1:16" s="234" customFormat="1" x14ac:dyDescent="0.2">
      <c r="A523" s="235"/>
      <c r="B523" s="228"/>
      <c r="C523" s="228"/>
      <c r="D523" s="228"/>
      <c r="E523" s="930"/>
      <c r="F523" s="410" t="s">
        <v>111</v>
      </c>
      <c r="G523" s="966"/>
      <c r="H523" s="186"/>
      <c r="I523" s="261">
        <v>77</v>
      </c>
      <c r="J523" s="356">
        <v>93</v>
      </c>
      <c r="K523" s="356">
        <f>'2023'!E92</f>
        <v>162</v>
      </c>
      <c r="L523" s="356">
        <f>'20.01.01'!E43</f>
        <v>161500</v>
      </c>
      <c r="M523" s="791">
        <f t="shared" ref="M523:M543" si="718">K523/J523</f>
        <v>1.7419354838709677</v>
      </c>
      <c r="N523" s="356">
        <f t="shared" si="716"/>
        <v>178</v>
      </c>
      <c r="O523" s="356">
        <f t="shared" ref="O523:P523" si="719">ROUND(N523*1.05,0)</f>
        <v>187</v>
      </c>
      <c r="P523" s="356">
        <f t="shared" si="719"/>
        <v>196</v>
      </c>
    </row>
    <row r="524" spans="1:16" s="234" customFormat="1" ht="12" customHeight="1" x14ac:dyDescent="0.2">
      <c r="A524" s="233"/>
      <c r="B524" s="227"/>
      <c r="C524" s="227"/>
      <c r="D524" s="227"/>
      <c r="E524" s="929" t="s">
        <v>294</v>
      </c>
      <c r="F524" s="410" t="s">
        <v>110</v>
      </c>
      <c r="G524" s="966" t="s">
        <v>148</v>
      </c>
      <c r="H524" s="186"/>
      <c r="I524" s="261">
        <v>14</v>
      </c>
      <c r="J524" s="356">
        <v>20</v>
      </c>
      <c r="K524" s="356">
        <f>'2023'!E93</f>
        <v>25</v>
      </c>
      <c r="L524" s="356">
        <f>'20.01.02'!C32</f>
        <v>25000</v>
      </c>
      <c r="M524" s="791">
        <f t="shared" si="718"/>
        <v>1.25</v>
      </c>
      <c r="N524" s="356">
        <f t="shared" si="716"/>
        <v>28</v>
      </c>
      <c r="O524" s="356">
        <f t="shared" ref="O524:P524" si="720">ROUND(N524*1.05,0)</f>
        <v>29</v>
      </c>
      <c r="P524" s="356">
        <f t="shared" si="720"/>
        <v>30</v>
      </c>
    </row>
    <row r="525" spans="1:16" s="234" customFormat="1" x14ac:dyDescent="0.2">
      <c r="A525" s="235"/>
      <c r="B525" s="228"/>
      <c r="C525" s="228"/>
      <c r="D525" s="228"/>
      <c r="E525" s="930"/>
      <c r="F525" s="410" t="s">
        <v>111</v>
      </c>
      <c r="G525" s="966"/>
      <c r="H525" s="186"/>
      <c r="I525" s="261">
        <v>14</v>
      </c>
      <c r="J525" s="356">
        <v>20</v>
      </c>
      <c r="K525" s="356">
        <f>'2023'!E94</f>
        <v>25</v>
      </c>
      <c r="L525" s="356">
        <f>'20.01.02'!E32</f>
        <v>25000</v>
      </c>
      <c r="M525" s="791">
        <f t="shared" si="718"/>
        <v>1.25</v>
      </c>
      <c r="N525" s="356">
        <f t="shared" si="716"/>
        <v>28</v>
      </c>
      <c r="O525" s="356">
        <f t="shared" ref="O525:P525" si="721">ROUND(N525*1.05,0)</f>
        <v>29</v>
      </c>
      <c r="P525" s="356">
        <f t="shared" si="721"/>
        <v>30</v>
      </c>
    </row>
    <row r="526" spans="1:16" s="234" customFormat="1" ht="19.5" customHeight="1" x14ac:dyDescent="0.2">
      <c r="A526" s="233"/>
      <c r="B526" s="227"/>
      <c r="C526" s="227"/>
      <c r="D526" s="227"/>
      <c r="E526" s="929" t="s">
        <v>295</v>
      </c>
      <c r="F526" s="410" t="s">
        <v>110</v>
      </c>
      <c r="G526" s="966" t="s">
        <v>149</v>
      </c>
      <c r="H526" s="186"/>
      <c r="I526" s="261">
        <v>679</v>
      </c>
      <c r="J526" s="356">
        <v>1400</v>
      </c>
      <c r="K526" s="356">
        <f>'2023'!E95</f>
        <v>1669</v>
      </c>
      <c r="L526" s="356">
        <f>'20.01.03'!C58</f>
        <v>1668984</v>
      </c>
      <c r="M526" s="791">
        <f t="shared" si="718"/>
        <v>1.1921428571428572</v>
      </c>
      <c r="N526" s="356">
        <f t="shared" si="716"/>
        <v>1836</v>
      </c>
      <c r="O526" s="356">
        <f t="shared" ref="O526:P526" si="722">ROUND(N526*1.05,0)</f>
        <v>1928</v>
      </c>
      <c r="P526" s="356">
        <f t="shared" si="722"/>
        <v>2024</v>
      </c>
    </row>
    <row r="527" spans="1:16" s="234" customFormat="1" ht="18" customHeight="1" x14ac:dyDescent="0.2">
      <c r="A527" s="235"/>
      <c r="B527" s="228"/>
      <c r="C527" s="228"/>
      <c r="D527" s="228"/>
      <c r="E527" s="930"/>
      <c r="F527" s="410" t="s">
        <v>111</v>
      </c>
      <c r="G527" s="966"/>
      <c r="H527" s="186"/>
      <c r="I527" s="261">
        <v>679</v>
      </c>
      <c r="J527" s="356">
        <v>1400</v>
      </c>
      <c r="K527" s="356">
        <f>'2023'!E96</f>
        <v>1669</v>
      </c>
      <c r="L527" s="356">
        <f>'20.01.03'!E58</f>
        <v>1668984</v>
      </c>
      <c r="M527" s="791">
        <f t="shared" si="718"/>
        <v>1.1921428571428572</v>
      </c>
      <c r="N527" s="356">
        <f t="shared" si="716"/>
        <v>1836</v>
      </c>
      <c r="O527" s="356">
        <f t="shared" ref="O527:P527" si="723">ROUND(N527*1.05,0)</f>
        <v>1928</v>
      </c>
      <c r="P527" s="356">
        <f t="shared" si="723"/>
        <v>2024</v>
      </c>
    </row>
    <row r="528" spans="1:16" s="234" customFormat="1" x14ac:dyDescent="0.2">
      <c r="A528" s="233"/>
      <c r="B528" s="227"/>
      <c r="C528" s="227"/>
      <c r="D528" s="227"/>
      <c r="E528" s="929" t="s">
        <v>296</v>
      </c>
      <c r="F528" s="410" t="s">
        <v>110</v>
      </c>
      <c r="G528" s="966" t="s">
        <v>150</v>
      </c>
      <c r="H528" s="186"/>
      <c r="I528" s="261">
        <v>40</v>
      </c>
      <c r="J528" s="356">
        <v>115</v>
      </c>
      <c r="K528" s="356">
        <f>'2023'!E97</f>
        <v>78</v>
      </c>
      <c r="L528" s="356">
        <f>'20.01.04'!C35</f>
        <v>78310</v>
      </c>
      <c r="M528" s="791">
        <f t="shared" si="718"/>
        <v>0.67826086956521736</v>
      </c>
      <c r="N528" s="356">
        <f t="shared" si="716"/>
        <v>86</v>
      </c>
      <c r="O528" s="356">
        <f t="shared" ref="O528:P528" si="724">ROUND(N528*1.05,0)</f>
        <v>90</v>
      </c>
      <c r="P528" s="356">
        <f t="shared" si="724"/>
        <v>95</v>
      </c>
    </row>
    <row r="529" spans="1:16" s="234" customFormat="1" x14ac:dyDescent="0.2">
      <c r="A529" s="235"/>
      <c r="B529" s="228"/>
      <c r="C529" s="228"/>
      <c r="D529" s="228"/>
      <c r="E529" s="930"/>
      <c r="F529" s="410" t="s">
        <v>111</v>
      </c>
      <c r="G529" s="966"/>
      <c r="H529" s="186"/>
      <c r="I529" s="261">
        <v>40</v>
      </c>
      <c r="J529" s="356">
        <v>115</v>
      </c>
      <c r="K529" s="356">
        <f>'2023'!E98</f>
        <v>78</v>
      </c>
      <c r="L529" s="356">
        <f>'20.01.04'!E35</f>
        <v>78310</v>
      </c>
      <c r="M529" s="791">
        <f t="shared" si="718"/>
        <v>0.67826086956521736</v>
      </c>
      <c r="N529" s="356">
        <f t="shared" si="716"/>
        <v>86</v>
      </c>
      <c r="O529" s="356">
        <f t="shared" ref="O529:P529" si="725">ROUND(N529*1.05,0)</f>
        <v>90</v>
      </c>
      <c r="P529" s="356">
        <f t="shared" si="725"/>
        <v>95</v>
      </c>
    </row>
    <row r="530" spans="1:16" s="234" customFormat="1" ht="17.25" customHeight="1" x14ac:dyDescent="0.2">
      <c r="A530" s="233"/>
      <c r="B530" s="227"/>
      <c r="C530" s="227"/>
      <c r="D530" s="227"/>
      <c r="E530" s="929" t="s">
        <v>297</v>
      </c>
      <c r="F530" s="410" t="s">
        <v>110</v>
      </c>
      <c r="G530" s="966" t="s">
        <v>151</v>
      </c>
      <c r="H530" s="186"/>
      <c r="I530" s="261">
        <v>11</v>
      </c>
      <c r="J530" s="356">
        <v>116</v>
      </c>
      <c r="K530" s="356">
        <f>'2023'!E99</f>
        <v>90</v>
      </c>
      <c r="L530" s="356">
        <f>'20.01.05'!E34</f>
        <v>90000</v>
      </c>
      <c r="M530" s="791">
        <f t="shared" si="718"/>
        <v>0.77586206896551724</v>
      </c>
      <c r="N530" s="356">
        <f t="shared" si="716"/>
        <v>99</v>
      </c>
      <c r="O530" s="356">
        <f t="shared" ref="O530:P530" si="726">ROUND(N530*1.05,0)</f>
        <v>104</v>
      </c>
      <c r="P530" s="356">
        <f t="shared" si="726"/>
        <v>109</v>
      </c>
    </row>
    <row r="531" spans="1:16" s="234" customFormat="1" ht="20.25" customHeight="1" x14ac:dyDescent="0.2">
      <c r="A531" s="235"/>
      <c r="B531" s="228"/>
      <c r="C531" s="228"/>
      <c r="D531" s="228"/>
      <c r="E531" s="930"/>
      <c r="F531" s="410" t="s">
        <v>111</v>
      </c>
      <c r="G531" s="966"/>
      <c r="H531" s="186"/>
      <c r="I531" s="261">
        <v>11</v>
      </c>
      <c r="J531" s="356">
        <v>116</v>
      </c>
      <c r="K531" s="356">
        <f>'2023'!E100</f>
        <v>90</v>
      </c>
      <c r="L531" s="356">
        <f>'20.01.05'!C34</f>
        <v>90000</v>
      </c>
      <c r="M531" s="791">
        <f t="shared" si="718"/>
        <v>0.77586206896551724</v>
      </c>
      <c r="N531" s="356">
        <f t="shared" si="716"/>
        <v>99</v>
      </c>
      <c r="O531" s="356">
        <f t="shared" ref="O531:P531" si="727">ROUND(N531*1.05,0)</f>
        <v>104</v>
      </c>
      <c r="P531" s="356">
        <f t="shared" si="727"/>
        <v>109</v>
      </c>
    </row>
    <row r="532" spans="1:16" s="234" customFormat="1" x14ac:dyDescent="0.2">
      <c r="A532" s="233"/>
      <c r="B532" s="227"/>
      <c r="C532" s="227"/>
      <c r="D532" s="227"/>
      <c r="E532" s="929" t="s">
        <v>152</v>
      </c>
      <c r="F532" s="410" t="s">
        <v>110</v>
      </c>
      <c r="G532" s="966" t="s">
        <v>153</v>
      </c>
      <c r="H532" s="186"/>
      <c r="I532" s="261">
        <v>152</v>
      </c>
      <c r="J532" s="356">
        <v>271</v>
      </c>
      <c r="K532" s="356">
        <f>'2023'!E101</f>
        <v>297</v>
      </c>
      <c r="L532" s="356">
        <f>'20.01.06'!E56</f>
        <v>297000</v>
      </c>
      <c r="M532" s="791">
        <f t="shared" si="718"/>
        <v>1.0959409594095941</v>
      </c>
      <c r="N532" s="356">
        <f t="shared" si="716"/>
        <v>327</v>
      </c>
      <c r="O532" s="356">
        <f t="shared" ref="O532:P532" si="728">ROUND(N532*1.05,0)</f>
        <v>343</v>
      </c>
      <c r="P532" s="356">
        <f t="shared" si="728"/>
        <v>360</v>
      </c>
    </row>
    <row r="533" spans="1:16" s="234" customFormat="1" x14ac:dyDescent="0.2">
      <c r="A533" s="235"/>
      <c r="B533" s="228"/>
      <c r="C533" s="228"/>
      <c r="D533" s="228"/>
      <c r="E533" s="930"/>
      <c r="F533" s="410" t="s">
        <v>111</v>
      </c>
      <c r="G533" s="966"/>
      <c r="H533" s="186"/>
      <c r="I533" s="261">
        <v>152</v>
      </c>
      <c r="J533" s="356">
        <v>271</v>
      </c>
      <c r="K533" s="356">
        <f>'2023'!E102</f>
        <v>297</v>
      </c>
      <c r="L533" s="356">
        <f>'20.01.06'!C56</f>
        <v>297000</v>
      </c>
      <c r="M533" s="791">
        <f t="shared" si="718"/>
        <v>1.0959409594095941</v>
      </c>
      <c r="N533" s="356">
        <f t="shared" si="716"/>
        <v>327</v>
      </c>
      <c r="O533" s="356">
        <f t="shared" ref="O533:P533" si="729">ROUND(N533*1.05,0)</f>
        <v>343</v>
      </c>
      <c r="P533" s="356">
        <f t="shared" si="729"/>
        <v>360</v>
      </c>
    </row>
    <row r="534" spans="1:16" s="234" customFormat="1" hidden="1" x14ac:dyDescent="0.2">
      <c r="A534" s="233"/>
      <c r="B534" s="227"/>
      <c r="C534" s="227"/>
      <c r="D534" s="227"/>
      <c r="E534" s="929" t="s">
        <v>154</v>
      </c>
      <c r="F534" s="410" t="s">
        <v>110</v>
      </c>
      <c r="G534" s="966" t="s">
        <v>155</v>
      </c>
      <c r="H534" s="186"/>
      <c r="I534" s="261">
        <v>0</v>
      </c>
      <c r="J534" s="356">
        <v>0</v>
      </c>
      <c r="K534" s="356">
        <f>'2023'!E103</f>
        <v>0</v>
      </c>
      <c r="L534" s="356">
        <v>0</v>
      </c>
      <c r="M534" s="791" t="e">
        <f t="shared" si="718"/>
        <v>#DIV/0!</v>
      </c>
      <c r="N534" s="356">
        <f t="shared" si="716"/>
        <v>0</v>
      </c>
      <c r="O534" s="356">
        <f t="shared" ref="O534:P534" si="730">ROUND(N534*1.05,0)</f>
        <v>0</v>
      </c>
      <c r="P534" s="356">
        <f t="shared" si="730"/>
        <v>0</v>
      </c>
    </row>
    <row r="535" spans="1:16" s="234" customFormat="1" hidden="1" x14ac:dyDescent="0.2">
      <c r="A535" s="235"/>
      <c r="B535" s="228"/>
      <c r="C535" s="228"/>
      <c r="D535" s="228"/>
      <c r="E535" s="930"/>
      <c r="F535" s="410" t="s">
        <v>111</v>
      </c>
      <c r="G535" s="966"/>
      <c r="H535" s="186"/>
      <c r="I535" s="261">
        <v>0</v>
      </c>
      <c r="J535" s="356">
        <v>0</v>
      </c>
      <c r="K535" s="356">
        <f>'2023'!E104</f>
        <v>0</v>
      </c>
      <c r="L535" s="356">
        <v>0</v>
      </c>
      <c r="M535" s="791" t="e">
        <f t="shared" si="718"/>
        <v>#DIV/0!</v>
      </c>
      <c r="N535" s="356">
        <f t="shared" si="716"/>
        <v>0</v>
      </c>
      <c r="O535" s="356">
        <f t="shared" ref="O535:P535" si="731">ROUND(N535*1.05,0)</f>
        <v>0</v>
      </c>
      <c r="P535" s="356">
        <f t="shared" si="731"/>
        <v>0</v>
      </c>
    </row>
    <row r="536" spans="1:16" s="234" customFormat="1" x14ac:dyDescent="0.2">
      <c r="A536" s="233"/>
      <c r="B536" s="227"/>
      <c r="C536" s="227"/>
      <c r="D536" s="227"/>
      <c r="E536" s="929" t="s">
        <v>298</v>
      </c>
      <c r="F536" s="410" t="s">
        <v>110</v>
      </c>
      <c r="G536" s="966" t="s">
        <v>156</v>
      </c>
      <c r="H536" s="186"/>
      <c r="I536" s="261">
        <v>19</v>
      </c>
      <c r="J536" s="356">
        <v>43</v>
      </c>
      <c r="K536" s="356">
        <f>'2023'!E105</f>
        <v>29</v>
      </c>
      <c r="L536" s="356">
        <f>'20.01.08'!E38</f>
        <v>29033</v>
      </c>
      <c r="M536" s="791">
        <f t="shared" si="718"/>
        <v>0.67441860465116277</v>
      </c>
      <c r="N536" s="356">
        <f t="shared" si="716"/>
        <v>32</v>
      </c>
      <c r="O536" s="356">
        <f t="shared" ref="O536:P536" si="732">ROUND(N536*1.05,0)</f>
        <v>34</v>
      </c>
      <c r="P536" s="356">
        <f t="shared" si="732"/>
        <v>36</v>
      </c>
    </row>
    <row r="537" spans="1:16" s="234" customFormat="1" x14ac:dyDescent="0.2">
      <c r="A537" s="235"/>
      <c r="B537" s="228"/>
      <c r="C537" s="228"/>
      <c r="D537" s="228"/>
      <c r="E537" s="930"/>
      <c r="F537" s="410" t="s">
        <v>111</v>
      </c>
      <c r="G537" s="966"/>
      <c r="H537" s="186"/>
      <c r="I537" s="261">
        <v>19</v>
      </c>
      <c r="J537" s="356">
        <v>43</v>
      </c>
      <c r="K537" s="356">
        <f>'2023'!E106</f>
        <v>29</v>
      </c>
      <c r="L537" s="356">
        <f>'20.01.08'!C38</f>
        <v>29033</v>
      </c>
      <c r="M537" s="791">
        <f t="shared" si="718"/>
        <v>0.67441860465116277</v>
      </c>
      <c r="N537" s="356">
        <f t="shared" si="716"/>
        <v>32</v>
      </c>
      <c r="O537" s="356">
        <f t="shared" ref="O537:P537" si="733">ROUND(N537*1.05,0)</f>
        <v>34</v>
      </c>
      <c r="P537" s="356">
        <f t="shared" si="733"/>
        <v>36</v>
      </c>
    </row>
    <row r="538" spans="1:16" s="234" customFormat="1" hidden="1" x14ac:dyDescent="0.2">
      <c r="A538" s="233"/>
      <c r="B538" s="227"/>
      <c r="C538" s="227"/>
      <c r="D538" s="227"/>
      <c r="E538" s="929" t="s">
        <v>299</v>
      </c>
      <c r="F538" s="410" t="s">
        <v>110</v>
      </c>
      <c r="G538" s="966" t="s">
        <v>157</v>
      </c>
      <c r="H538" s="186"/>
      <c r="I538" s="261">
        <v>0</v>
      </c>
      <c r="J538" s="356">
        <v>0</v>
      </c>
      <c r="K538" s="356">
        <f>'2023'!E107</f>
        <v>0</v>
      </c>
      <c r="L538" s="356"/>
      <c r="M538" s="791" t="e">
        <f t="shared" si="718"/>
        <v>#DIV/0!</v>
      </c>
      <c r="N538" s="356">
        <f t="shared" si="716"/>
        <v>0</v>
      </c>
      <c r="O538" s="356">
        <f t="shared" ref="O538:P538" si="734">ROUND(N538*1.05,0)</f>
        <v>0</v>
      </c>
      <c r="P538" s="356">
        <f t="shared" si="734"/>
        <v>0</v>
      </c>
    </row>
    <row r="539" spans="1:16" s="234" customFormat="1" hidden="1" x14ac:dyDescent="0.2">
      <c r="A539" s="235"/>
      <c r="B539" s="228"/>
      <c r="C539" s="228"/>
      <c r="D539" s="228"/>
      <c r="E539" s="930"/>
      <c r="F539" s="410" t="s">
        <v>111</v>
      </c>
      <c r="G539" s="966"/>
      <c r="H539" s="186"/>
      <c r="I539" s="261">
        <v>0</v>
      </c>
      <c r="J539" s="356">
        <v>0</v>
      </c>
      <c r="K539" s="356">
        <f>'2023'!E108</f>
        <v>0</v>
      </c>
      <c r="L539" s="356"/>
      <c r="M539" s="791" t="e">
        <f t="shared" si="718"/>
        <v>#DIV/0!</v>
      </c>
      <c r="N539" s="356">
        <f t="shared" si="716"/>
        <v>0</v>
      </c>
      <c r="O539" s="356">
        <f t="shared" ref="O539:P539" si="735">ROUND(N539*1.05,0)</f>
        <v>0</v>
      </c>
      <c r="P539" s="356">
        <f t="shared" si="735"/>
        <v>0</v>
      </c>
    </row>
    <row r="540" spans="1:16" s="234" customFormat="1" x14ac:dyDescent="0.2">
      <c r="A540" s="233"/>
      <c r="B540" s="227"/>
      <c r="C540" s="227"/>
      <c r="D540" s="227"/>
      <c r="E540" s="929" t="s">
        <v>300</v>
      </c>
      <c r="F540" s="410" t="s">
        <v>110</v>
      </c>
      <c r="G540" s="966" t="s">
        <v>158</v>
      </c>
      <c r="H540" s="186"/>
      <c r="I540" s="261">
        <v>2823</v>
      </c>
      <c r="J540" s="356">
        <v>11122</v>
      </c>
      <c r="K540" s="356">
        <f>'2023'!E109</f>
        <v>7167</v>
      </c>
      <c r="L540" s="356">
        <f>'20.01.30'!K25</f>
        <v>7167771</v>
      </c>
      <c r="M540" s="791">
        <f t="shared" si="718"/>
        <v>0.64439848948030931</v>
      </c>
      <c r="N540" s="356">
        <f>ROUND(K540*1.1,0)+17397</f>
        <v>25281</v>
      </c>
      <c r="O540" s="356">
        <f>ROUND(N540*1.05,0)-182</f>
        <v>26363</v>
      </c>
      <c r="P540" s="356">
        <f>ROUND(O540*1.05,0)-431</f>
        <v>27250</v>
      </c>
    </row>
    <row r="541" spans="1:16" s="234" customFormat="1" x14ac:dyDescent="0.2">
      <c r="A541" s="235"/>
      <c r="B541" s="228"/>
      <c r="C541" s="228"/>
      <c r="D541" s="228"/>
      <c r="E541" s="930"/>
      <c r="F541" s="410" t="s">
        <v>111</v>
      </c>
      <c r="G541" s="966"/>
      <c r="H541" s="186"/>
      <c r="I541" s="261">
        <v>2823</v>
      </c>
      <c r="J541" s="356">
        <v>11122</v>
      </c>
      <c r="K541" s="356">
        <f>'2023'!E110</f>
        <v>7167</v>
      </c>
      <c r="L541" s="356">
        <f>'20.01.30'!C25</f>
        <v>7167771</v>
      </c>
      <c r="M541" s="791">
        <f t="shared" si="718"/>
        <v>0.64439848948030931</v>
      </c>
      <c r="N541" s="356">
        <f>ROUND(K541*1.1,0)+17397</f>
        <v>25281</v>
      </c>
      <c r="O541" s="356">
        <f>ROUND(N541*1.05,0)-182</f>
        <v>26363</v>
      </c>
      <c r="P541" s="356">
        <f>ROUND(O541*1.05,0)-431</f>
        <v>27250</v>
      </c>
    </row>
    <row r="542" spans="1:16" s="234" customFormat="1" x14ac:dyDescent="0.2">
      <c r="A542" s="236"/>
      <c r="B542" s="237"/>
      <c r="C542" s="237"/>
      <c r="D542" s="237"/>
      <c r="E542" s="994" t="s">
        <v>301</v>
      </c>
      <c r="F542" s="409" t="s">
        <v>110</v>
      </c>
      <c r="G542" s="992" t="s">
        <v>159</v>
      </c>
      <c r="H542" s="186"/>
      <c r="I542" s="261">
        <v>366</v>
      </c>
      <c r="J542" s="356">
        <v>415</v>
      </c>
      <c r="K542" s="356">
        <f>'2023'!E111</f>
        <v>509</v>
      </c>
      <c r="L542" s="356">
        <f>'20.02'!E40</f>
        <v>508550</v>
      </c>
      <c r="M542" s="791">
        <f t="shared" si="718"/>
        <v>1.2265060240963856</v>
      </c>
      <c r="N542" s="356">
        <f t="shared" si="716"/>
        <v>560</v>
      </c>
      <c r="O542" s="356">
        <f t="shared" ref="O542:P542" si="736">ROUND(N542*1.05,0)</f>
        <v>588</v>
      </c>
      <c r="P542" s="356">
        <f t="shared" si="736"/>
        <v>617</v>
      </c>
    </row>
    <row r="543" spans="1:16" s="234" customFormat="1" x14ac:dyDescent="0.2">
      <c r="A543" s="235"/>
      <c r="B543" s="228"/>
      <c r="C543" s="228"/>
      <c r="D543" s="228"/>
      <c r="E543" s="987"/>
      <c r="F543" s="409" t="s">
        <v>111</v>
      </c>
      <c r="G543" s="992"/>
      <c r="H543" s="186"/>
      <c r="I543" s="261">
        <v>366</v>
      </c>
      <c r="J543" s="356">
        <v>415</v>
      </c>
      <c r="K543" s="356">
        <f>'2023'!E112</f>
        <v>509</v>
      </c>
      <c r="L543" s="356">
        <f>'20.02'!C40</f>
        <v>508550</v>
      </c>
      <c r="M543" s="791">
        <f t="shared" si="718"/>
        <v>1.2265060240963856</v>
      </c>
      <c r="N543" s="356">
        <f t="shared" si="716"/>
        <v>560</v>
      </c>
      <c r="O543" s="356">
        <f t="shared" ref="O543:P543" si="737">ROUND(N543*1.05,0)</f>
        <v>588</v>
      </c>
      <c r="P543" s="356">
        <f t="shared" si="737"/>
        <v>617</v>
      </c>
    </row>
    <row r="544" spans="1:16" s="234" customFormat="1" x14ac:dyDescent="0.2">
      <c r="A544" s="503"/>
      <c r="B544" s="485"/>
      <c r="C544" s="485"/>
      <c r="D544" s="485"/>
      <c r="E544" s="970" t="s">
        <v>160</v>
      </c>
      <c r="F544" s="502" t="s">
        <v>110</v>
      </c>
      <c r="G544" s="993" t="s">
        <v>161</v>
      </c>
      <c r="H544" s="420">
        <f>H546+H548</f>
        <v>0</v>
      </c>
      <c r="I544" s="417">
        <f t="shared" ref="I544:P544" si="738">I546+I548</f>
        <v>71</v>
      </c>
      <c r="J544" s="535">
        <f t="shared" ref="J544" si="739">J546+J548</f>
        <v>211</v>
      </c>
      <c r="K544" s="479">
        <f t="shared" si="738"/>
        <v>64</v>
      </c>
      <c r="L544" s="479">
        <f t="shared" ref="L544" si="740">L546+L548</f>
        <v>64000</v>
      </c>
      <c r="M544" s="797">
        <f>K544/J544</f>
        <v>0.30331753554502372</v>
      </c>
      <c r="N544" s="535">
        <f t="shared" si="738"/>
        <v>70</v>
      </c>
      <c r="O544" s="535">
        <f t="shared" si="738"/>
        <v>74</v>
      </c>
      <c r="P544" s="535">
        <f t="shared" si="738"/>
        <v>78</v>
      </c>
    </row>
    <row r="545" spans="1:16" s="234" customFormat="1" x14ac:dyDescent="0.2">
      <c r="A545" s="504"/>
      <c r="B545" s="489"/>
      <c r="C545" s="489"/>
      <c r="D545" s="489"/>
      <c r="E545" s="971"/>
      <c r="F545" s="502" t="s">
        <v>111</v>
      </c>
      <c r="G545" s="993"/>
      <c r="H545" s="420">
        <f>H547+H549</f>
        <v>0</v>
      </c>
      <c r="I545" s="417">
        <f>I547+I549</f>
        <v>71</v>
      </c>
      <c r="J545" s="535">
        <f t="shared" ref="J545" si="741">J547+J549</f>
        <v>211</v>
      </c>
      <c r="K545" s="479">
        <f t="shared" ref="K545:P545" si="742">K547+K549</f>
        <v>64</v>
      </c>
      <c r="L545" s="479">
        <f t="shared" ref="L545" si="743">L547+L549</f>
        <v>64000</v>
      </c>
      <c r="M545" s="797">
        <f>K545/J545</f>
        <v>0.30331753554502372</v>
      </c>
      <c r="N545" s="535">
        <f t="shared" si="742"/>
        <v>70</v>
      </c>
      <c r="O545" s="535">
        <f t="shared" si="742"/>
        <v>74</v>
      </c>
      <c r="P545" s="535">
        <f t="shared" si="742"/>
        <v>78</v>
      </c>
    </row>
    <row r="546" spans="1:16" s="234" customFormat="1" hidden="1" x14ac:dyDescent="0.2">
      <c r="A546" s="233"/>
      <c r="B546" s="227"/>
      <c r="C546" s="227"/>
      <c r="D546" s="227"/>
      <c r="E546" s="929" t="s">
        <v>302</v>
      </c>
      <c r="F546" s="410" t="s">
        <v>110</v>
      </c>
      <c r="G546" s="966" t="s">
        <v>162</v>
      </c>
      <c r="H546" s="186"/>
      <c r="I546" s="261">
        <v>0</v>
      </c>
      <c r="J546" s="356">
        <v>0</v>
      </c>
      <c r="K546" s="356">
        <f>'2023'!E115</f>
        <v>0</v>
      </c>
      <c r="L546" s="356">
        <f>'20.05.01'!C23</f>
        <v>0</v>
      </c>
      <c r="M546" s="791">
        <v>0</v>
      </c>
      <c r="N546" s="356">
        <v>0</v>
      </c>
      <c r="O546" s="356">
        <v>0</v>
      </c>
      <c r="P546" s="356">
        <v>0</v>
      </c>
    </row>
    <row r="547" spans="1:16" s="234" customFormat="1" hidden="1" x14ac:dyDescent="0.2">
      <c r="A547" s="235"/>
      <c r="B547" s="228"/>
      <c r="C547" s="228"/>
      <c r="D547" s="228"/>
      <c r="E547" s="930"/>
      <c r="F547" s="410" t="s">
        <v>111</v>
      </c>
      <c r="G547" s="966"/>
      <c r="H547" s="186"/>
      <c r="I547" s="261">
        <v>0</v>
      </c>
      <c r="J547" s="356">
        <v>0</v>
      </c>
      <c r="K547" s="356">
        <f>'2023'!E116</f>
        <v>0</v>
      </c>
      <c r="L547" s="356">
        <f>'20.05.01'!E23</f>
        <v>0</v>
      </c>
      <c r="M547" s="791">
        <v>0</v>
      </c>
      <c r="N547" s="356">
        <v>0</v>
      </c>
      <c r="O547" s="356">
        <v>0</v>
      </c>
      <c r="P547" s="356">
        <v>0</v>
      </c>
    </row>
    <row r="548" spans="1:16" s="234" customFormat="1" x14ac:dyDescent="0.2">
      <c r="A548" s="233"/>
      <c r="B548" s="227"/>
      <c r="C548" s="227"/>
      <c r="D548" s="227"/>
      <c r="E548" s="929" t="s">
        <v>163</v>
      </c>
      <c r="F548" s="410" t="s">
        <v>110</v>
      </c>
      <c r="G548" s="966" t="s">
        <v>164</v>
      </c>
      <c r="H548" s="186"/>
      <c r="I548" s="261">
        <v>71</v>
      </c>
      <c r="J548" s="356">
        <v>211</v>
      </c>
      <c r="K548" s="356">
        <f>'2023'!E117</f>
        <v>64</v>
      </c>
      <c r="L548" s="356">
        <f>'20.05.30'!E58</f>
        <v>64000</v>
      </c>
      <c r="M548" s="791">
        <f>K548/J548</f>
        <v>0.30331753554502372</v>
      </c>
      <c r="N548" s="356">
        <f t="shared" ref="N548:N549" si="744">ROUND(K548*1.1,0)</f>
        <v>70</v>
      </c>
      <c r="O548" s="356">
        <f t="shared" ref="O548:P548" si="745">ROUND(N548*1.05,0)</f>
        <v>74</v>
      </c>
      <c r="P548" s="356">
        <f t="shared" si="745"/>
        <v>78</v>
      </c>
    </row>
    <row r="549" spans="1:16" s="234" customFormat="1" x14ac:dyDescent="0.2">
      <c r="A549" s="235"/>
      <c r="B549" s="228"/>
      <c r="C549" s="228"/>
      <c r="D549" s="228"/>
      <c r="E549" s="930"/>
      <c r="F549" s="410" t="s">
        <v>111</v>
      </c>
      <c r="G549" s="966"/>
      <c r="H549" s="186"/>
      <c r="I549" s="261">
        <v>71</v>
      </c>
      <c r="J549" s="356">
        <v>211</v>
      </c>
      <c r="K549" s="356">
        <f>'2023'!E118</f>
        <v>64</v>
      </c>
      <c r="L549" s="356">
        <f>'20.05.30'!C58</f>
        <v>64000</v>
      </c>
      <c r="M549" s="791">
        <f>K549/J549</f>
        <v>0.30331753554502372</v>
      </c>
      <c r="N549" s="356">
        <f t="shared" si="744"/>
        <v>70</v>
      </c>
      <c r="O549" s="356">
        <f t="shared" ref="O549:P549" si="746">ROUND(N549*1.05,0)</f>
        <v>74</v>
      </c>
      <c r="P549" s="356">
        <f t="shared" si="746"/>
        <v>78</v>
      </c>
    </row>
    <row r="550" spans="1:16" s="234" customFormat="1" x14ac:dyDescent="0.2">
      <c r="A550" s="503"/>
      <c r="B550" s="485"/>
      <c r="C550" s="485"/>
      <c r="D550" s="485"/>
      <c r="E550" s="970" t="s">
        <v>303</v>
      </c>
      <c r="F550" s="502" t="s">
        <v>110</v>
      </c>
      <c r="G550" s="993" t="s">
        <v>165</v>
      </c>
      <c r="H550" s="420">
        <f>H552+H554</f>
        <v>0</v>
      </c>
      <c r="I550" s="417">
        <f t="shared" ref="I550:P550" si="747">I552+I554</f>
        <v>7</v>
      </c>
      <c r="J550" s="535">
        <f t="shared" ref="J550" si="748">J552+J554</f>
        <v>275</v>
      </c>
      <c r="K550" s="479">
        <f t="shared" si="747"/>
        <v>831</v>
      </c>
      <c r="L550" s="479">
        <f t="shared" ref="L550" si="749">L552+L554</f>
        <v>831000</v>
      </c>
      <c r="M550" s="797">
        <f>K550/J550</f>
        <v>3.021818181818182</v>
      </c>
      <c r="N550" s="535">
        <f t="shared" si="747"/>
        <v>914</v>
      </c>
      <c r="O550" s="535">
        <f t="shared" si="747"/>
        <v>960</v>
      </c>
      <c r="P550" s="535">
        <f t="shared" si="747"/>
        <v>1008</v>
      </c>
    </row>
    <row r="551" spans="1:16" s="234" customFormat="1" x14ac:dyDescent="0.2">
      <c r="A551" s="504"/>
      <c r="B551" s="489"/>
      <c r="C551" s="489"/>
      <c r="D551" s="489"/>
      <c r="E551" s="971"/>
      <c r="F551" s="502" t="s">
        <v>111</v>
      </c>
      <c r="G551" s="993"/>
      <c r="H551" s="420">
        <f>H553+H555</f>
        <v>0</v>
      </c>
      <c r="I551" s="417">
        <f t="shared" ref="I551:P551" si="750">I553+I555</f>
        <v>7</v>
      </c>
      <c r="J551" s="535">
        <f t="shared" ref="J551" si="751">J553+J555</f>
        <v>275</v>
      </c>
      <c r="K551" s="479">
        <f t="shared" si="750"/>
        <v>831</v>
      </c>
      <c r="L551" s="479">
        <f t="shared" ref="L551" si="752">L553+L555</f>
        <v>831000</v>
      </c>
      <c r="M551" s="797">
        <f>K551/J551</f>
        <v>3.021818181818182</v>
      </c>
      <c r="N551" s="535">
        <f t="shared" si="750"/>
        <v>914</v>
      </c>
      <c r="O551" s="535">
        <f t="shared" si="750"/>
        <v>960</v>
      </c>
      <c r="P551" s="535">
        <f t="shared" si="750"/>
        <v>1008</v>
      </c>
    </row>
    <row r="552" spans="1:16" s="234" customFormat="1" x14ac:dyDescent="0.2">
      <c r="A552" s="233"/>
      <c r="B552" s="227"/>
      <c r="C552" s="227"/>
      <c r="D552" s="227"/>
      <c r="E552" s="929" t="s">
        <v>304</v>
      </c>
      <c r="F552" s="410" t="s">
        <v>110</v>
      </c>
      <c r="G552" s="966" t="s">
        <v>166</v>
      </c>
      <c r="H552" s="186"/>
      <c r="I552" s="261">
        <v>7</v>
      </c>
      <c r="J552" s="356">
        <v>75</v>
      </c>
      <c r="K552" s="356">
        <f>'2023'!E121</f>
        <v>50</v>
      </c>
      <c r="L552" s="356">
        <f>'20.06.01'!E39</f>
        <v>50000</v>
      </c>
      <c r="M552" s="791">
        <f>K552/J552</f>
        <v>0.66666666666666663</v>
      </c>
      <c r="N552" s="356">
        <f t="shared" ref="N552:N565" si="753">ROUND(K552*1.1,0)</f>
        <v>55</v>
      </c>
      <c r="O552" s="356">
        <f t="shared" ref="O552:P552" si="754">ROUND(N552*1.05,0)</f>
        <v>58</v>
      </c>
      <c r="P552" s="356">
        <f t="shared" si="754"/>
        <v>61</v>
      </c>
    </row>
    <row r="553" spans="1:16" s="234" customFormat="1" x14ac:dyDescent="0.2">
      <c r="A553" s="235"/>
      <c r="B553" s="228"/>
      <c r="C553" s="228"/>
      <c r="D553" s="228"/>
      <c r="E553" s="930"/>
      <c r="F553" s="410" t="s">
        <v>111</v>
      </c>
      <c r="G553" s="966"/>
      <c r="H553" s="186"/>
      <c r="I553" s="261">
        <v>7</v>
      </c>
      <c r="J553" s="356">
        <v>75</v>
      </c>
      <c r="K553" s="356">
        <f>'2023'!E122</f>
        <v>50</v>
      </c>
      <c r="L553" s="356">
        <f>'20.06.01'!C39</f>
        <v>50000</v>
      </c>
      <c r="M553" s="791">
        <f t="shared" ref="M553:M555" si="755">K553/J553</f>
        <v>0.66666666666666663</v>
      </c>
      <c r="N553" s="356">
        <f t="shared" si="753"/>
        <v>55</v>
      </c>
      <c r="O553" s="356">
        <f t="shared" ref="O553:P553" si="756">ROUND(N553*1.05,0)</f>
        <v>58</v>
      </c>
      <c r="P553" s="356">
        <f t="shared" si="756"/>
        <v>61</v>
      </c>
    </row>
    <row r="554" spans="1:16" s="234" customFormat="1" x14ac:dyDescent="0.2">
      <c r="A554" s="233"/>
      <c r="B554" s="227"/>
      <c r="C554" s="227"/>
      <c r="D554" s="227"/>
      <c r="E554" s="929" t="s">
        <v>305</v>
      </c>
      <c r="F554" s="410" t="s">
        <v>110</v>
      </c>
      <c r="G554" s="966" t="s">
        <v>167</v>
      </c>
      <c r="H554" s="186"/>
      <c r="I554" s="261">
        <v>0</v>
      </c>
      <c r="J554" s="356">
        <v>200</v>
      </c>
      <c r="K554" s="356">
        <f>'2023'!E123</f>
        <v>781</v>
      </c>
      <c r="L554" s="356">
        <f>'20.06.02'!E36</f>
        <v>781000</v>
      </c>
      <c r="M554" s="791">
        <f t="shared" si="755"/>
        <v>3.9049999999999998</v>
      </c>
      <c r="N554" s="356">
        <f t="shared" si="753"/>
        <v>859</v>
      </c>
      <c r="O554" s="356">
        <f t="shared" ref="O554:P554" si="757">ROUND(N554*1.05,0)</f>
        <v>902</v>
      </c>
      <c r="P554" s="356">
        <f t="shared" si="757"/>
        <v>947</v>
      </c>
    </row>
    <row r="555" spans="1:16" s="234" customFormat="1" x14ac:dyDescent="0.2">
      <c r="A555" s="235"/>
      <c r="B555" s="228"/>
      <c r="C555" s="228"/>
      <c r="D555" s="228"/>
      <c r="E555" s="930"/>
      <c r="F555" s="410" t="s">
        <v>111</v>
      </c>
      <c r="G555" s="966"/>
      <c r="H555" s="186"/>
      <c r="I555" s="261">
        <v>0</v>
      </c>
      <c r="J555" s="356">
        <v>200</v>
      </c>
      <c r="K555" s="356">
        <f>'2023'!E124</f>
        <v>781</v>
      </c>
      <c r="L555" s="356">
        <f>'20.06.02'!C36</f>
        <v>781000</v>
      </c>
      <c r="M555" s="791">
        <f t="shared" si="755"/>
        <v>3.9049999999999998</v>
      </c>
      <c r="N555" s="356">
        <f t="shared" si="753"/>
        <v>859</v>
      </c>
      <c r="O555" s="356">
        <f t="shared" ref="O555:P555" si="758">ROUND(N555*1.05,0)</f>
        <v>902</v>
      </c>
      <c r="P555" s="356">
        <f t="shared" si="758"/>
        <v>947</v>
      </c>
    </row>
    <row r="556" spans="1:16" s="234" customFormat="1" hidden="1" x14ac:dyDescent="0.2">
      <c r="A556" s="233"/>
      <c r="B556" s="227"/>
      <c r="C556" s="227"/>
      <c r="D556" s="227"/>
      <c r="E556" s="986" t="s">
        <v>306</v>
      </c>
      <c r="F556" s="409" t="s">
        <v>110</v>
      </c>
      <c r="G556" s="992" t="s">
        <v>168</v>
      </c>
      <c r="H556" s="186"/>
      <c r="I556" s="261"/>
      <c r="J556" s="356"/>
      <c r="K556" s="356">
        <f>'2023'!E125</f>
        <v>0</v>
      </c>
      <c r="L556" s="356">
        <f>'20.11'!E11</f>
        <v>0</v>
      </c>
      <c r="M556" s="791" t="e">
        <f t="shared" ref="M556:M559" si="759">ROUND((K556/J556),2)</f>
        <v>#DIV/0!</v>
      </c>
      <c r="N556" s="356">
        <f t="shared" si="753"/>
        <v>0</v>
      </c>
      <c r="O556" s="356">
        <f t="shared" ref="O556:P556" si="760">ROUND(N556*1.05,0)</f>
        <v>0</v>
      </c>
      <c r="P556" s="356">
        <f t="shared" si="760"/>
        <v>0</v>
      </c>
    </row>
    <row r="557" spans="1:16" s="234" customFormat="1" hidden="1" x14ac:dyDescent="0.2">
      <c r="A557" s="235"/>
      <c r="B557" s="228"/>
      <c r="C557" s="228"/>
      <c r="D557" s="228"/>
      <c r="E557" s="987"/>
      <c r="F557" s="409" t="s">
        <v>111</v>
      </c>
      <c r="G557" s="992"/>
      <c r="H557" s="186"/>
      <c r="I557" s="261"/>
      <c r="J557" s="356"/>
      <c r="K557" s="356">
        <f>'2023'!E126</f>
        <v>0</v>
      </c>
      <c r="L557" s="356">
        <f>'20.11'!C11</f>
        <v>0</v>
      </c>
      <c r="M557" s="791" t="e">
        <f t="shared" si="759"/>
        <v>#DIV/0!</v>
      </c>
      <c r="N557" s="356">
        <f t="shared" si="753"/>
        <v>0</v>
      </c>
      <c r="O557" s="356">
        <f t="shared" ref="O557:P557" si="761">ROUND(N557*1.05,0)</f>
        <v>0</v>
      </c>
      <c r="P557" s="356">
        <f t="shared" si="761"/>
        <v>0</v>
      </c>
    </row>
    <row r="558" spans="1:16" s="234" customFormat="1" x14ac:dyDescent="0.2">
      <c r="A558" s="233"/>
      <c r="B558" s="227"/>
      <c r="C558" s="227"/>
      <c r="D558" s="227"/>
      <c r="E558" s="986" t="s">
        <v>307</v>
      </c>
      <c r="F558" s="409" t="s">
        <v>110</v>
      </c>
      <c r="G558" s="992" t="s">
        <v>169</v>
      </c>
      <c r="H558" s="186"/>
      <c r="I558" s="261">
        <v>163</v>
      </c>
      <c r="J558" s="356">
        <v>570</v>
      </c>
      <c r="K558" s="356">
        <f>'2023'!E127</f>
        <v>2593</v>
      </c>
      <c r="L558" s="356">
        <f>'20.12'!C51</f>
        <v>2592800</v>
      </c>
      <c r="M558" s="791">
        <f t="shared" si="759"/>
        <v>4.55</v>
      </c>
      <c r="N558" s="356">
        <f t="shared" si="753"/>
        <v>2852</v>
      </c>
      <c r="O558" s="356">
        <f t="shared" ref="O558:P558" si="762">ROUND(N558*1.05,0)</f>
        <v>2995</v>
      </c>
      <c r="P558" s="356">
        <f t="shared" si="762"/>
        <v>3145</v>
      </c>
    </row>
    <row r="559" spans="1:16" s="234" customFormat="1" x14ac:dyDescent="0.2">
      <c r="A559" s="235"/>
      <c r="B559" s="228"/>
      <c r="C559" s="228"/>
      <c r="D559" s="228"/>
      <c r="E559" s="987"/>
      <c r="F559" s="409" t="s">
        <v>111</v>
      </c>
      <c r="G559" s="992"/>
      <c r="H559" s="186"/>
      <c r="I559" s="261">
        <v>163</v>
      </c>
      <c r="J559" s="356">
        <v>570</v>
      </c>
      <c r="K559" s="356">
        <f>'2023'!E128</f>
        <v>2593</v>
      </c>
      <c r="L559" s="356">
        <f>'20.12'!C51</f>
        <v>2592800</v>
      </c>
      <c r="M559" s="791">
        <f t="shared" si="759"/>
        <v>4.55</v>
      </c>
      <c r="N559" s="356">
        <f t="shared" si="753"/>
        <v>2852</v>
      </c>
      <c r="O559" s="356">
        <f t="shared" ref="O559:P559" si="763">ROUND(N559*1.05,0)</f>
        <v>2995</v>
      </c>
      <c r="P559" s="356">
        <f t="shared" si="763"/>
        <v>3145</v>
      </c>
    </row>
    <row r="560" spans="1:16" s="234" customFormat="1" x14ac:dyDescent="0.2">
      <c r="A560" s="233"/>
      <c r="B560" s="227"/>
      <c r="C560" s="227"/>
      <c r="D560" s="227"/>
      <c r="E560" s="986" t="s">
        <v>308</v>
      </c>
      <c r="F560" s="409" t="s">
        <v>110</v>
      </c>
      <c r="G560" s="992" t="s">
        <v>170</v>
      </c>
      <c r="H560" s="186"/>
      <c r="I560" s="261">
        <v>0</v>
      </c>
      <c r="J560" s="356">
        <v>461</v>
      </c>
      <c r="K560" s="356">
        <f>'2023'!E129</f>
        <v>321</v>
      </c>
      <c r="L560" s="356">
        <f>'20.13'!E46</f>
        <v>320690</v>
      </c>
      <c r="M560" s="791">
        <f>K560/J560</f>
        <v>0.69631236442516264</v>
      </c>
      <c r="N560" s="356">
        <f t="shared" si="753"/>
        <v>353</v>
      </c>
      <c r="O560" s="356">
        <f t="shared" ref="O560:P560" si="764">ROUND(N560*1.05,0)</f>
        <v>371</v>
      </c>
      <c r="P560" s="356">
        <f t="shared" si="764"/>
        <v>390</v>
      </c>
    </row>
    <row r="561" spans="1:16" s="234" customFormat="1" x14ac:dyDescent="0.2">
      <c r="A561" s="235"/>
      <c r="B561" s="228"/>
      <c r="C561" s="228"/>
      <c r="D561" s="228"/>
      <c r="E561" s="987"/>
      <c r="F561" s="409" t="s">
        <v>111</v>
      </c>
      <c r="G561" s="992"/>
      <c r="H561" s="186"/>
      <c r="I561" s="261">
        <v>0</v>
      </c>
      <c r="J561" s="356">
        <v>461</v>
      </c>
      <c r="K561" s="356">
        <f>'2023'!E130</f>
        <v>321</v>
      </c>
      <c r="L561" s="356">
        <f>'20.13'!C46</f>
        <v>320690</v>
      </c>
      <c r="M561" s="791">
        <f t="shared" ref="M561:M565" si="765">K561/J561</f>
        <v>0.69631236442516264</v>
      </c>
      <c r="N561" s="356">
        <f t="shared" si="753"/>
        <v>353</v>
      </c>
      <c r="O561" s="356">
        <f t="shared" ref="O561:P561" si="766">ROUND(N561*1.05,0)</f>
        <v>371</v>
      </c>
      <c r="P561" s="356">
        <f t="shared" si="766"/>
        <v>390</v>
      </c>
    </row>
    <row r="562" spans="1:16" s="234" customFormat="1" x14ac:dyDescent="0.2">
      <c r="A562" s="233"/>
      <c r="B562" s="227"/>
      <c r="C562" s="227"/>
      <c r="D562" s="227"/>
      <c r="E562" s="986" t="s">
        <v>309</v>
      </c>
      <c r="F562" s="409" t="s">
        <v>110</v>
      </c>
      <c r="G562" s="992" t="s">
        <v>171</v>
      </c>
      <c r="H562" s="186"/>
      <c r="I562" s="261">
        <v>24</v>
      </c>
      <c r="J562" s="356">
        <v>154</v>
      </c>
      <c r="K562" s="356">
        <f>'2023'!E131</f>
        <v>34</v>
      </c>
      <c r="L562" s="356">
        <f>'20.14'!E11</f>
        <v>34000</v>
      </c>
      <c r="M562" s="791">
        <f t="shared" si="765"/>
        <v>0.22077922077922077</v>
      </c>
      <c r="N562" s="356">
        <f t="shared" si="753"/>
        <v>37</v>
      </c>
      <c r="O562" s="356">
        <f t="shared" ref="O562:P562" si="767">ROUND(N562*1.05,0)</f>
        <v>39</v>
      </c>
      <c r="P562" s="356">
        <f t="shared" si="767"/>
        <v>41</v>
      </c>
    </row>
    <row r="563" spans="1:16" s="234" customFormat="1" x14ac:dyDescent="0.2">
      <c r="A563" s="235"/>
      <c r="B563" s="228"/>
      <c r="C563" s="228"/>
      <c r="D563" s="228"/>
      <c r="E563" s="987"/>
      <c r="F563" s="409" t="s">
        <v>111</v>
      </c>
      <c r="G563" s="992"/>
      <c r="H563" s="186"/>
      <c r="I563" s="261">
        <v>24</v>
      </c>
      <c r="J563" s="356">
        <v>154</v>
      </c>
      <c r="K563" s="356">
        <f>'2023'!E132</f>
        <v>34</v>
      </c>
      <c r="L563" s="356">
        <f>'20.14'!C11</f>
        <v>34000</v>
      </c>
      <c r="M563" s="791">
        <f t="shared" si="765"/>
        <v>0.22077922077922077</v>
      </c>
      <c r="N563" s="356">
        <f t="shared" si="753"/>
        <v>37</v>
      </c>
      <c r="O563" s="356">
        <f t="shared" ref="O563:P563" si="768">ROUND(N563*1.05,0)</f>
        <v>39</v>
      </c>
      <c r="P563" s="356">
        <f t="shared" si="768"/>
        <v>41</v>
      </c>
    </row>
    <row r="564" spans="1:16" s="234" customFormat="1" x14ac:dyDescent="0.2">
      <c r="A564" s="233"/>
      <c r="B564" s="227"/>
      <c r="C564" s="227"/>
      <c r="D564" s="227"/>
      <c r="E564" s="988" t="s">
        <v>310</v>
      </c>
      <c r="F564" s="409" t="s">
        <v>110</v>
      </c>
      <c r="G564" s="992" t="s">
        <v>172</v>
      </c>
      <c r="H564" s="186"/>
      <c r="I564" s="261">
        <v>93</v>
      </c>
      <c r="J564" s="356">
        <v>274</v>
      </c>
      <c r="K564" s="356">
        <f>'2023'!E133</f>
        <v>460</v>
      </c>
      <c r="L564" s="356">
        <f>'20.25'!E48</f>
        <v>460000</v>
      </c>
      <c r="M564" s="791">
        <f t="shared" si="765"/>
        <v>1.6788321167883211</v>
      </c>
      <c r="N564" s="356">
        <f t="shared" si="753"/>
        <v>506</v>
      </c>
      <c r="O564" s="356">
        <f t="shared" ref="O564:P564" si="769">ROUND(N564*1.05,0)</f>
        <v>531</v>
      </c>
      <c r="P564" s="356">
        <f t="shared" si="769"/>
        <v>558</v>
      </c>
    </row>
    <row r="565" spans="1:16" s="234" customFormat="1" x14ac:dyDescent="0.2">
      <c r="A565" s="235"/>
      <c r="B565" s="228"/>
      <c r="C565" s="228"/>
      <c r="D565" s="228"/>
      <c r="E565" s="989"/>
      <c r="F565" s="411" t="s">
        <v>111</v>
      </c>
      <c r="G565" s="992"/>
      <c r="H565" s="186"/>
      <c r="I565" s="261">
        <v>93</v>
      </c>
      <c r="J565" s="356">
        <v>274</v>
      </c>
      <c r="K565" s="356">
        <f>'2023'!E134</f>
        <v>460</v>
      </c>
      <c r="L565" s="356">
        <f>'20.25'!C48</f>
        <v>460000</v>
      </c>
      <c r="M565" s="791">
        <f t="shared" si="765"/>
        <v>1.6788321167883211</v>
      </c>
      <c r="N565" s="356">
        <f t="shared" si="753"/>
        <v>506</v>
      </c>
      <c r="O565" s="356">
        <f t="shared" ref="O565:P565" si="770">ROUND(N565*1.05,0)</f>
        <v>531</v>
      </c>
      <c r="P565" s="356">
        <f t="shared" si="770"/>
        <v>558</v>
      </c>
    </row>
    <row r="566" spans="1:16" s="234" customFormat="1" x14ac:dyDescent="0.2">
      <c r="A566" s="503"/>
      <c r="B566" s="485"/>
      <c r="C566" s="485"/>
      <c r="D566" s="485"/>
      <c r="E566" s="970" t="s">
        <v>173</v>
      </c>
      <c r="F566" s="502" t="s">
        <v>110</v>
      </c>
      <c r="G566" s="993" t="s">
        <v>174</v>
      </c>
      <c r="H566" s="548">
        <f>H568+H570+H572+H574+H576+H578</f>
        <v>0</v>
      </c>
      <c r="I566" s="424">
        <f t="shared" ref="I566:J566" si="771">I568+I570+I572+I574+I576+I578</f>
        <v>950</v>
      </c>
      <c r="J566" s="535">
        <f t="shared" si="771"/>
        <v>1851</v>
      </c>
      <c r="K566" s="535">
        <f t="shared" ref="K566:P566" si="772">K568+K570+K572+K574+K576+K578</f>
        <v>1996</v>
      </c>
      <c r="L566" s="535">
        <f t="shared" si="772"/>
        <v>1995920</v>
      </c>
      <c r="M566" s="797">
        <f>K566/J566</f>
        <v>1.078336034575905</v>
      </c>
      <c r="N566" s="535">
        <f t="shared" si="772"/>
        <v>2196</v>
      </c>
      <c r="O566" s="535">
        <f t="shared" si="772"/>
        <v>2305</v>
      </c>
      <c r="P566" s="535">
        <f t="shared" si="772"/>
        <v>2420</v>
      </c>
    </row>
    <row r="567" spans="1:16" s="234" customFormat="1" x14ac:dyDescent="0.2">
      <c r="A567" s="504"/>
      <c r="B567" s="489"/>
      <c r="C567" s="489"/>
      <c r="D567" s="489"/>
      <c r="E567" s="971"/>
      <c r="F567" s="502" t="s">
        <v>111</v>
      </c>
      <c r="G567" s="993"/>
      <c r="H567" s="548">
        <f>H569+H571+H573+H575+H577+H579</f>
        <v>0</v>
      </c>
      <c r="I567" s="424">
        <f t="shared" ref="I567:J567" si="773">I569+I571+I573+I575+I577+I579</f>
        <v>950</v>
      </c>
      <c r="J567" s="535">
        <f t="shared" si="773"/>
        <v>1851</v>
      </c>
      <c r="K567" s="535">
        <f t="shared" ref="K567:P567" si="774">K569+K571+K573+K575+K577+K579</f>
        <v>1996</v>
      </c>
      <c r="L567" s="535">
        <f t="shared" si="774"/>
        <v>1995920</v>
      </c>
      <c r="M567" s="797">
        <f>K567/J567</f>
        <v>1.078336034575905</v>
      </c>
      <c r="N567" s="535">
        <f t="shared" si="774"/>
        <v>2196</v>
      </c>
      <c r="O567" s="535">
        <f t="shared" si="774"/>
        <v>2305</v>
      </c>
      <c r="P567" s="535">
        <f t="shared" si="774"/>
        <v>2420</v>
      </c>
    </row>
    <row r="568" spans="1:16" s="234" customFormat="1" x14ac:dyDescent="0.2">
      <c r="A568" s="233"/>
      <c r="B568" s="227"/>
      <c r="C568" s="227"/>
      <c r="D568" s="227"/>
      <c r="E568" s="929" t="s">
        <v>311</v>
      </c>
      <c r="F568" s="410" t="s">
        <v>110</v>
      </c>
      <c r="G568" s="966" t="s">
        <v>175</v>
      </c>
      <c r="H568" s="186"/>
      <c r="I568" s="261">
        <v>43</v>
      </c>
      <c r="J568" s="356">
        <v>51</v>
      </c>
      <c r="K568" s="356">
        <f>'2023'!E137</f>
        <v>12</v>
      </c>
      <c r="L568" s="356">
        <f>'20.30.01'!E51</f>
        <v>12000</v>
      </c>
      <c r="M568" s="791">
        <f>K568/J568</f>
        <v>0.23529411764705882</v>
      </c>
      <c r="N568" s="356">
        <f t="shared" ref="N568:N579" si="775">ROUND(K568*1.1,0)</f>
        <v>13</v>
      </c>
      <c r="O568" s="356">
        <f t="shared" ref="O568:P568" si="776">ROUND(N568*1.05,0)</f>
        <v>14</v>
      </c>
      <c r="P568" s="356">
        <f t="shared" si="776"/>
        <v>15</v>
      </c>
    </row>
    <row r="569" spans="1:16" s="234" customFormat="1" x14ac:dyDescent="0.2">
      <c r="A569" s="235"/>
      <c r="B569" s="228"/>
      <c r="C569" s="228"/>
      <c r="D569" s="228"/>
      <c r="E569" s="930"/>
      <c r="F569" s="410" t="s">
        <v>111</v>
      </c>
      <c r="G569" s="966"/>
      <c r="H569" s="186"/>
      <c r="I569" s="261">
        <v>43</v>
      </c>
      <c r="J569" s="356">
        <v>51</v>
      </c>
      <c r="K569" s="356">
        <f>'2023'!E138</f>
        <v>12</v>
      </c>
      <c r="L569" s="356">
        <f>'20.30.01'!C51</f>
        <v>12000</v>
      </c>
      <c r="M569" s="791">
        <f t="shared" ref="M569:M579" si="777">K569/J569</f>
        <v>0.23529411764705882</v>
      </c>
      <c r="N569" s="356">
        <f t="shared" si="775"/>
        <v>13</v>
      </c>
      <c r="O569" s="356">
        <f t="shared" ref="O569:P569" si="778">ROUND(N569*1.05,0)</f>
        <v>14</v>
      </c>
      <c r="P569" s="356">
        <f t="shared" si="778"/>
        <v>15</v>
      </c>
    </row>
    <row r="570" spans="1:16" s="234" customFormat="1" x14ac:dyDescent="0.2">
      <c r="A570" s="233"/>
      <c r="B570" s="227"/>
      <c r="C570" s="227"/>
      <c r="D570" s="227"/>
      <c r="E570" s="929" t="s">
        <v>312</v>
      </c>
      <c r="F570" s="410" t="s">
        <v>110</v>
      </c>
      <c r="G570" s="966" t="s">
        <v>177</v>
      </c>
      <c r="H570" s="186"/>
      <c r="I570" s="261">
        <v>36</v>
      </c>
      <c r="J570" s="356">
        <v>615</v>
      </c>
      <c r="K570" s="356">
        <f>'2023'!E139</f>
        <v>60</v>
      </c>
      <c r="L570" s="356">
        <f>'20.30.02'!E37</f>
        <v>60000</v>
      </c>
      <c r="M570" s="791">
        <f t="shared" si="777"/>
        <v>9.7560975609756101E-2</v>
      </c>
      <c r="N570" s="356">
        <f t="shared" si="775"/>
        <v>66</v>
      </c>
      <c r="O570" s="356">
        <f t="shared" ref="O570:P570" si="779">ROUND(N570*1.05,0)</f>
        <v>69</v>
      </c>
      <c r="P570" s="356">
        <f t="shared" si="779"/>
        <v>72</v>
      </c>
    </row>
    <row r="571" spans="1:16" s="234" customFormat="1" x14ac:dyDescent="0.2">
      <c r="A571" s="235"/>
      <c r="B571" s="228"/>
      <c r="C571" s="228"/>
      <c r="D571" s="228"/>
      <c r="E571" s="930"/>
      <c r="F571" s="410" t="s">
        <v>111</v>
      </c>
      <c r="G571" s="966"/>
      <c r="H571" s="186"/>
      <c r="I571" s="261">
        <v>36</v>
      </c>
      <c r="J571" s="356">
        <v>615</v>
      </c>
      <c r="K571" s="356">
        <f>'2023'!E140</f>
        <v>60</v>
      </c>
      <c r="L571" s="356">
        <f>'20.30.02'!C37</f>
        <v>60000</v>
      </c>
      <c r="M571" s="791">
        <f t="shared" si="777"/>
        <v>9.7560975609756101E-2</v>
      </c>
      <c r="N571" s="356">
        <f t="shared" si="775"/>
        <v>66</v>
      </c>
      <c r="O571" s="356">
        <f t="shared" ref="O571:P571" si="780">ROUND(N571*1.05,0)</f>
        <v>69</v>
      </c>
      <c r="P571" s="356">
        <f t="shared" si="780"/>
        <v>72</v>
      </c>
    </row>
    <row r="572" spans="1:16" s="234" customFormat="1" x14ac:dyDescent="0.2">
      <c r="A572" s="233"/>
      <c r="B572" s="227"/>
      <c r="C572" s="227"/>
      <c r="D572" s="227"/>
      <c r="E572" s="929" t="s">
        <v>313</v>
      </c>
      <c r="F572" s="410" t="s">
        <v>110</v>
      </c>
      <c r="G572" s="966" t="s">
        <v>178</v>
      </c>
      <c r="H572" s="186"/>
      <c r="I572" s="261">
        <v>7</v>
      </c>
      <c r="J572" s="356">
        <v>14</v>
      </c>
      <c r="K572" s="356">
        <f>'2023'!E141</f>
        <v>25</v>
      </c>
      <c r="L572" s="356">
        <f>'20.30.03'!E43</f>
        <v>25000</v>
      </c>
      <c r="M572" s="791">
        <f t="shared" si="777"/>
        <v>1.7857142857142858</v>
      </c>
      <c r="N572" s="356">
        <f t="shared" si="775"/>
        <v>28</v>
      </c>
      <c r="O572" s="356">
        <f t="shared" ref="O572:P572" si="781">ROUND(N572*1.05,0)</f>
        <v>29</v>
      </c>
      <c r="P572" s="356">
        <f t="shared" si="781"/>
        <v>30</v>
      </c>
    </row>
    <row r="573" spans="1:16" s="234" customFormat="1" x14ac:dyDescent="0.2">
      <c r="A573" s="235"/>
      <c r="B573" s="228"/>
      <c r="C573" s="228"/>
      <c r="D573" s="228"/>
      <c r="E573" s="930"/>
      <c r="F573" s="410" t="s">
        <v>111</v>
      </c>
      <c r="G573" s="966"/>
      <c r="H573" s="186"/>
      <c r="I573" s="261">
        <v>7</v>
      </c>
      <c r="J573" s="356">
        <v>14</v>
      </c>
      <c r="K573" s="356">
        <f>'2023'!E142</f>
        <v>25</v>
      </c>
      <c r="L573" s="356">
        <f>'20.30.03'!C43</f>
        <v>25000</v>
      </c>
      <c r="M573" s="791">
        <f t="shared" si="777"/>
        <v>1.7857142857142858</v>
      </c>
      <c r="N573" s="356">
        <f t="shared" si="775"/>
        <v>28</v>
      </c>
      <c r="O573" s="356">
        <f t="shared" ref="O573:P573" si="782">ROUND(N573*1.05,0)</f>
        <v>29</v>
      </c>
      <c r="P573" s="356">
        <f t="shared" si="782"/>
        <v>30</v>
      </c>
    </row>
    <row r="574" spans="1:16" s="234" customFormat="1" x14ac:dyDescent="0.2">
      <c r="A574" s="233"/>
      <c r="B574" s="227"/>
      <c r="C574" s="227"/>
      <c r="D574" s="227"/>
      <c r="E574" s="929" t="s">
        <v>179</v>
      </c>
      <c r="F574" s="410" t="s">
        <v>110</v>
      </c>
      <c r="G574" s="966" t="s">
        <v>180</v>
      </c>
      <c r="H574" s="186"/>
      <c r="I574" s="261">
        <v>25</v>
      </c>
      <c r="J574" s="356">
        <v>218</v>
      </c>
      <c r="K574" s="356">
        <f>'2023'!E143</f>
        <v>320</v>
      </c>
      <c r="L574" s="356">
        <f>'20.30.04'!F36</f>
        <v>319920</v>
      </c>
      <c r="M574" s="791">
        <f t="shared" si="777"/>
        <v>1.4678899082568808</v>
      </c>
      <c r="N574" s="356">
        <f t="shared" si="775"/>
        <v>352</v>
      </c>
      <c r="O574" s="356">
        <f t="shared" ref="O574:P574" si="783">ROUND(N574*1.05,0)</f>
        <v>370</v>
      </c>
      <c r="P574" s="356">
        <f t="shared" si="783"/>
        <v>389</v>
      </c>
    </row>
    <row r="575" spans="1:16" s="234" customFormat="1" x14ac:dyDescent="0.2">
      <c r="A575" s="235"/>
      <c r="B575" s="228"/>
      <c r="C575" s="228"/>
      <c r="D575" s="228"/>
      <c r="E575" s="930"/>
      <c r="F575" s="410" t="s">
        <v>111</v>
      </c>
      <c r="G575" s="966"/>
      <c r="H575" s="186"/>
      <c r="I575" s="261">
        <v>25</v>
      </c>
      <c r="J575" s="356">
        <v>218</v>
      </c>
      <c r="K575" s="356">
        <f>'2023'!E144</f>
        <v>320</v>
      </c>
      <c r="L575" s="356">
        <f>'20.30.04'!D36</f>
        <v>319920</v>
      </c>
      <c r="M575" s="791">
        <f t="shared" si="777"/>
        <v>1.4678899082568808</v>
      </c>
      <c r="N575" s="356">
        <f t="shared" si="775"/>
        <v>352</v>
      </c>
      <c r="O575" s="356">
        <f t="shared" ref="O575:P575" si="784">ROUND(N575*1.05,0)</f>
        <v>370</v>
      </c>
      <c r="P575" s="356">
        <f t="shared" si="784"/>
        <v>389</v>
      </c>
    </row>
    <row r="576" spans="1:16" s="234" customFormat="1" x14ac:dyDescent="0.2">
      <c r="A576" s="233"/>
      <c r="B576" s="227"/>
      <c r="C576" s="227"/>
      <c r="D576" s="227"/>
      <c r="E576" s="929" t="s">
        <v>314</v>
      </c>
      <c r="F576" s="410" t="s">
        <v>110</v>
      </c>
      <c r="G576" s="966" t="s">
        <v>181</v>
      </c>
      <c r="H576" s="186"/>
      <c r="I576" s="261">
        <v>5</v>
      </c>
      <c r="J576" s="356">
        <v>8</v>
      </c>
      <c r="K576" s="356">
        <f>'2023'!E145</f>
        <v>8</v>
      </c>
      <c r="L576" s="356">
        <f>'20.30.07'!F28</f>
        <v>8000</v>
      </c>
      <c r="M576" s="791">
        <f t="shared" si="777"/>
        <v>1</v>
      </c>
      <c r="N576" s="356">
        <f t="shared" si="775"/>
        <v>9</v>
      </c>
      <c r="O576" s="356">
        <f t="shared" ref="O576:P576" si="785">ROUND(N576*1.05,0)</f>
        <v>9</v>
      </c>
      <c r="P576" s="356">
        <f t="shared" si="785"/>
        <v>9</v>
      </c>
    </row>
    <row r="577" spans="1:16" s="234" customFormat="1" x14ac:dyDescent="0.2">
      <c r="A577" s="235"/>
      <c r="B577" s="228"/>
      <c r="C577" s="228"/>
      <c r="D577" s="228"/>
      <c r="E577" s="930"/>
      <c r="F577" s="410" t="s">
        <v>111</v>
      </c>
      <c r="G577" s="966"/>
      <c r="H577" s="186"/>
      <c r="I577" s="261">
        <v>5</v>
      </c>
      <c r="J577" s="356">
        <v>8</v>
      </c>
      <c r="K577" s="356">
        <f>'2023'!E146</f>
        <v>8</v>
      </c>
      <c r="L577" s="356">
        <f>'20.30.07'!D28</f>
        <v>8000</v>
      </c>
      <c r="M577" s="791">
        <f t="shared" si="777"/>
        <v>1</v>
      </c>
      <c r="N577" s="356">
        <f t="shared" si="775"/>
        <v>9</v>
      </c>
      <c r="O577" s="356">
        <f t="shared" ref="O577:P577" si="786">ROUND(N577*1.05,0)</f>
        <v>9</v>
      </c>
      <c r="P577" s="356">
        <f t="shared" si="786"/>
        <v>9</v>
      </c>
    </row>
    <row r="578" spans="1:16" s="234" customFormat="1" x14ac:dyDescent="0.2">
      <c r="A578" s="233"/>
      <c r="B578" s="227"/>
      <c r="C578" s="227"/>
      <c r="D578" s="227"/>
      <c r="E578" s="929" t="s">
        <v>315</v>
      </c>
      <c r="F578" s="410" t="s">
        <v>110</v>
      </c>
      <c r="G578" s="966" t="s">
        <v>182</v>
      </c>
      <c r="H578" s="186"/>
      <c r="I578" s="261">
        <v>834</v>
      </c>
      <c r="J578" s="356">
        <v>945</v>
      </c>
      <c r="K578" s="356">
        <f>'2023'!E147</f>
        <v>1571</v>
      </c>
      <c r="L578" s="356">
        <f>'20.30.30'!E41</f>
        <v>1571000</v>
      </c>
      <c r="M578" s="791">
        <f t="shared" si="777"/>
        <v>1.6624338624338624</v>
      </c>
      <c r="N578" s="356">
        <f t="shared" si="775"/>
        <v>1728</v>
      </c>
      <c r="O578" s="356">
        <f t="shared" ref="O578:P578" si="787">ROUND(N578*1.05,0)</f>
        <v>1814</v>
      </c>
      <c r="P578" s="356">
        <f t="shared" si="787"/>
        <v>1905</v>
      </c>
    </row>
    <row r="579" spans="1:16" s="234" customFormat="1" x14ac:dyDescent="0.2">
      <c r="A579" s="235"/>
      <c r="B579" s="228"/>
      <c r="C579" s="228"/>
      <c r="D579" s="228"/>
      <c r="E579" s="930"/>
      <c r="F579" s="410" t="s">
        <v>111</v>
      </c>
      <c r="G579" s="966"/>
      <c r="H579" s="186"/>
      <c r="I579" s="261">
        <v>834</v>
      </c>
      <c r="J579" s="356">
        <v>945</v>
      </c>
      <c r="K579" s="356">
        <f>'2023'!E148</f>
        <v>1571</v>
      </c>
      <c r="L579" s="356">
        <f>'20.30.30'!C41</f>
        <v>1571000</v>
      </c>
      <c r="M579" s="791">
        <f t="shared" si="777"/>
        <v>1.6624338624338624</v>
      </c>
      <c r="N579" s="356">
        <f t="shared" si="775"/>
        <v>1728</v>
      </c>
      <c r="O579" s="356">
        <f t="shared" ref="O579:P579" si="788">ROUND(N579*1.05,0)</f>
        <v>1814</v>
      </c>
      <c r="P579" s="356">
        <f t="shared" si="788"/>
        <v>1905</v>
      </c>
    </row>
    <row r="580" spans="1:16" s="234" customFormat="1" hidden="1" x14ac:dyDescent="0.2">
      <c r="A580" s="236"/>
      <c r="B580" s="237"/>
      <c r="C580" s="237"/>
      <c r="D580" s="237"/>
      <c r="E580" s="238"/>
      <c r="F580" s="348"/>
      <c r="G580" s="239"/>
      <c r="H580" s="162"/>
      <c r="I580" s="262"/>
      <c r="J580" s="799"/>
      <c r="K580" s="356" t="e">
        <f>'2023'!E149</f>
        <v>#REF!</v>
      </c>
      <c r="L580" s="356"/>
      <c r="M580" s="796" t="e">
        <f t="shared" ref="M580:M613" si="789">ROUND((K580/I580),2)</f>
        <v>#REF!</v>
      </c>
      <c r="N580" s="367"/>
      <c r="O580" s="367"/>
      <c r="P580" s="356"/>
    </row>
    <row r="581" spans="1:16" s="242" customFormat="1" hidden="1" x14ac:dyDescent="0.2">
      <c r="A581" s="184"/>
      <c r="B581" s="172"/>
      <c r="C581" s="172"/>
      <c r="D581" s="172"/>
      <c r="E581" s="240" t="s">
        <v>724</v>
      </c>
      <c r="F581" s="348" t="s">
        <v>110</v>
      </c>
      <c r="G581" s="241" t="s">
        <v>725</v>
      </c>
      <c r="H581" s="162"/>
      <c r="I581" s="262"/>
      <c r="J581" s="799"/>
      <c r="K581" s="356" t="e">
        <f>'2023'!E150</f>
        <v>#REF!</v>
      </c>
      <c r="L581" s="356"/>
      <c r="M581" s="796" t="e">
        <f t="shared" si="789"/>
        <v>#REF!</v>
      </c>
      <c r="N581" s="367"/>
      <c r="O581" s="367"/>
      <c r="P581" s="356"/>
    </row>
    <row r="582" spans="1:16" s="242" customFormat="1" hidden="1" x14ac:dyDescent="0.2">
      <c r="A582" s="184"/>
      <c r="B582" s="172"/>
      <c r="C582" s="172"/>
      <c r="D582" s="172"/>
      <c r="E582" s="240"/>
      <c r="F582" s="348" t="s">
        <v>111</v>
      </c>
      <c r="G582" s="241"/>
      <c r="H582" s="162"/>
      <c r="I582" s="262"/>
      <c r="J582" s="799"/>
      <c r="K582" s="356" t="e">
        <f>'2023'!E151</f>
        <v>#REF!</v>
      </c>
      <c r="L582" s="356"/>
      <c r="M582" s="796" t="e">
        <f t="shared" si="789"/>
        <v>#REF!</v>
      </c>
      <c r="N582" s="367"/>
      <c r="O582" s="367"/>
      <c r="P582" s="356"/>
    </row>
    <row r="583" spans="1:16" hidden="1" x14ac:dyDescent="0.2">
      <c r="A583" s="174"/>
      <c r="B583" s="164"/>
      <c r="C583" s="164"/>
      <c r="D583" s="164"/>
      <c r="E583" s="172" t="s">
        <v>723</v>
      </c>
      <c r="F583" s="351"/>
      <c r="H583" s="162"/>
      <c r="I583" s="262"/>
      <c r="J583" s="799"/>
      <c r="K583" s="356" t="e">
        <f>'2023'!E152</f>
        <v>#REF!</v>
      </c>
      <c r="L583" s="356"/>
      <c r="M583" s="796" t="e">
        <f t="shared" si="789"/>
        <v>#REF!</v>
      </c>
      <c r="N583" s="367"/>
      <c r="O583" s="367"/>
      <c r="P583" s="356"/>
    </row>
    <row r="584" spans="1:16" hidden="1" x14ac:dyDescent="0.2">
      <c r="A584" s="174"/>
      <c r="B584" s="164"/>
      <c r="C584" s="164"/>
      <c r="D584" s="164"/>
      <c r="E584" s="172" t="s">
        <v>723</v>
      </c>
      <c r="F584" s="351"/>
      <c r="H584" s="162"/>
      <c r="I584" s="262"/>
      <c r="J584" s="799"/>
      <c r="K584" s="356" t="e">
        <f>'2023'!E153</f>
        <v>#REF!</v>
      </c>
      <c r="L584" s="356"/>
      <c r="M584" s="796" t="e">
        <f t="shared" si="789"/>
        <v>#REF!</v>
      </c>
      <c r="N584" s="367"/>
      <c r="O584" s="367"/>
      <c r="P584" s="356"/>
    </row>
    <row r="585" spans="1:16" hidden="1" x14ac:dyDescent="0.2">
      <c r="A585" s="174"/>
      <c r="B585" s="164"/>
      <c r="C585" s="164"/>
      <c r="D585" s="164"/>
      <c r="E585" s="172"/>
      <c r="F585" s="351"/>
      <c r="H585" s="162"/>
      <c r="I585" s="262"/>
      <c r="J585" s="799"/>
      <c r="K585" s="356" t="e">
        <f>'2023'!E154</f>
        <v>#REF!</v>
      </c>
      <c r="L585" s="356"/>
      <c r="M585" s="796" t="e">
        <f t="shared" si="789"/>
        <v>#REF!</v>
      </c>
      <c r="N585" s="367"/>
      <c r="O585" s="367"/>
      <c r="P585" s="356"/>
    </row>
    <row r="586" spans="1:16" hidden="1" x14ac:dyDescent="0.2">
      <c r="A586" s="174"/>
      <c r="B586" s="164"/>
      <c r="C586" s="164"/>
      <c r="D586" s="164"/>
      <c r="E586" s="240" t="s">
        <v>726</v>
      </c>
      <c r="F586" s="348" t="s">
        <v>110</v>
      </c>
      <c r="G586" s="396">
        <v>40</v>
      </c>
      <c r="H586" s="162"/>
      <c r="I586" s="262"/>
      <c r="J586" s="799"/>
      <c r="K586" s="356" t="e">
        <f>'2023'!E155</f>
        <v>#REF!</v>
      </c>
      <c r="L586" s="356"/>
      <c r="M586" s="796" t="e">
        <f t="shared" si="789"/>
        <v>#REF!</v>
      </c>
      <c r="N586" s="367"/>
      <c r="O586" s="367"/>
      <c r="P586" s="356"/>
    </row>
    <row r="587" spans="1:16" hidden="1" x14ac:dyDescent="0.2">
      <c r="A587" s="174"/>
      <c r="B587" s="164"/>
      <c r="C587" s="164"/>
      <c r="D587" s="164"/>
      <c r="E587" s="240"/>
      <c r="F587" s="348" t="s">
        <v>111</v>
      </c>
      <c r="H587" s="162"/>
      <c r="I587" s="262"/>
      <c r="J587" s="799"/>
      <c r="K587" s="356" t="e">
        <f>'2023'!E156</f>
        <v>#REF!</v>
      </c>
      <c r="L587" s="356"/>
      <c r="M587" s="796" t="e">
        <f t="shared" si="789"/>
        <v>#REF!</v>
      </c>
      <c r="N587" s="367"/>
      <c r="O587" s="367"/>
      <c r="P587" s="356"/>
    </row>
    <row r="588" spans="1:16" hidden="1" x14ac:dyDescent="0.2">
      <c r="A588" s="174"/>
      <c r="B588" s="164"/>
      <c r="C588" s="164"/>
      <c r="D588" s="164"/>
      <c r="E588" s="172" t="s">
        <v>727</v>
      </c>
      <c r="F588" s="348" t="s">
        <v>110</v>
      </c>
      <c r="G588" s="183" t="s">
        <v>728</v>
      </c>
      <c r="H588" s="162"/>
      <c r="I588" s="262"/>
      <c r="J588" s="799"/>
      <c r="K588" s="356" t="e">
        <f>'2023'!E157</f>
        <v>#REF!</v>
      </c>
      <c r="L588" s="356"/>
      <c r="M588" s="796" t="e">
        <f t="shared" si="789"/>
        <v>#REF!</v>
      </c>
      <c r="N588" s="367"/>
      <c r="O588" s="367"/>
      <c r="P588" s="356"/>
    </row>
    <row r="589" spans="1:16" hidden="1" x14ac:dyDescent="0.2">
      <c r="A589" s="174"/>
      <c r="B589" s="164"/>
      <c r="C589" s="164"/>
      <c r="D589" s="164"/>
      <c r="E589" s="172"/>
      <c r="F589" s="348" t="s">
        <v>111</v>
      </c>
      <c r="G589" s="183"/>
      <c r="H589" s="162"/>
      <c r="I589" s="262"/>
      <c r="J589" s="799"/>
      <c r="K589" s="356" t="e">
        <f>'2023'!E158</f>
        <v>#REF!</v>
      </c>
      <c r="L589" s="356"/>
      <c r="M589" s="796" t="e">
        <f t="shared" si="789"/>
        <v>#REF!</v>
      </c>
      <c r="N589" s="367"/>
      <c r="O589" s="367"/>
      <c r="P589" s="356"/>
    </row>
    <row r="590" spans="1:16" hidden="1" x14ac:dyDescent="0.2">
      <c r="A590" s="174"/>
      <c r="B590" s="164"/>
      <c r="C590" s="164"/>
      <c r="D590" s="164"/>
      <c r="E590" s="172" t="s">
        <v>729</v>
      </c>
      <c r="F590" s="348" t="s">
        <v>110</v>
      </c>
      <c r="G590" s="183" t="s">
        <v>730</v>
      </c>
      <c r="H590" s="162"/>
      <c r="I590" s="262"/>
      <c r="J590" s="799"/>
      <c r="K590" s="356" t="e">
        <f>'2023'!E159</f>
        <v>#REF!</v>
      </c>
      <c r="L590" s="356"/>
      <c r="M590" s="796" t="e">
        <f t="shared" si="789"/>
        <v>#REF!</v>
      </c>
      <c r="N590" s="367"/>
      <c r="O590" s="367"/>
      <c r="P590" s="356"/>
    </row>
    <row r="591" spans="1:16" hidden="1" x14ac:dyDescent="0.2">
      <c r="A591" s="174"/>
      <c r="B591" s="164"/>
      <c r="C591" s="164"/>
      <c r="D591" s="164"/>
      <c r="E591" s="172"/>
      <c r="F591" s="348" t="s">
        <v>111</v>
      </c>
      <c r="H591" s="162"/>
      <c r="I591" s="262"/>
      <c r="J591" s="799"/>
      <c r="K591" s="356" t="e">
        <f>'2023'!E160</f>
        <v>#REF!</v>
      </c>
      <c r="L591" s="356"/>
      <c r="M591" s="796" t="e">
        <f t="shared" si="789"/>
        <v>#REF!</v>
      </c>
      <c r="N591" s="367"/>
      <c r="O591" s="367"/>
      <c r="P591" s="356"/>
    </row>
    <row r="592" spans="1:16" hidden="1" x14ac:dyDescent="0.2">
      <c r="A592" s="174"/>
      <c r="B592" s="164"/>
      <c r="C592" s="164"/>
      <c r="D592" s="164"/>
      <c r="E592" s="172" t="s">
        <v>723</v>
      </c>
      <c r="F592" s="351"/>
      <c r="H592" s="162"/>
      <c r="I592" s="262"/>
      <c r="J592" s="799"/>
      <c r="K592" s="356" t="e">
        <f>'2023'!E161</f>
        <v>#REF!</v>
      </c>
      <c r="L592" s="356"/>
      <c r="M592" s="796" t="e">
        <f t="shared" si="789"/>
        <v>#REF!</v>
      </c>
      <c r="N592" s="367"/>
      <c r="O592" s="367"/>
      <c r="P592" s="356"/>
    </row>
    <row r="593" spans="1:16" hidden="1" x14ac:dyDescent="0.2">
      <c r="A593" s="174"/>
      <c r="B593" s="164"/>
      <c r="C593" s="164"/>
      <c r="D593" s="164"/>
      <c r="E593" s="172" t="s">
        <v>723</v>
      </c>
      <c r="F593" s="351"/>
      <c r="H593" s="162"/>
      <c r="I593" s="262"/>
      <c r="J593" s="799"/>
      <c r="K593" s="356" t="e">
        <f>'2023'!E162</f>
        <v>#REF!</v>
      </c>
      <c r="L593" s="356"/>
      <c r="M593" s="796" t="e">
        <f t="shared" si="789"/>
        <v>#REF!</v>
      </c>
      <c r="N593" s="367"/>
      <c r="O593" s="367"/>
      <c r="P593" s="356"/>
    </row>
    <row r="594" spans="1:16" s="242" customFormat="1" ht="25.5" hidden="1" x14ac:dyDescent="0.2">
      <c r="A594" s="184"/>
      <c r="B594" s="172"/>
      <c r="C594" s="172"/>
      <c r="D594" s="172"/>
      <c r="E594" s="240" t="s">
        <v>731</v>
      </c>
      <c r="F594" s="348" t="s">
        <v>110</v>
      </c>
      <c r="G594" s="241" t="s">
        <v>732</v>
      </c>
      <c r="H594" s="162"/>
      <c r="I594" s="262"/>
      <c r="J594" s="799"/>
      <c r="K594" s="356" t="e">
        <f>'2023'!E163</f>
        <v>#REF!</v>
      </c>
      <c r="L594" s="356"/>
      <c r="M594" s="796" t="e">
        <f t="shared" si="789"/>
        <v>#REF!</v>
      </c>
      <c r="N594" s="367"/>
      <c r="O594" s="367"/>
      <c r="P594" s="356"/>
    </row>
    <row r="595" spans="1:16" s="242" customFormat="1" hidden="1" x14ac:dyDescent="0.2">
      <c r="A595" s="184"/>
      <c r="B595" s="172"/>
      <c r="C595" s="172"/>
      <c r="D595" s="172"/>
      <c r="E595" s="240"/>
      <c r="F595" s="348" t="s">
        <v>111</v>
      </c>
      <c r="G595" s="241"/>
      <c r="H595" s="162"/>
      <c r="I595" s="262"/>
      <c r="J595" s="799"/>
      <c r="K595" s="356" t="e">
        <f>'2023'!E164</f>
        <v>#REF!</v>
      </c>
      <c r="L595" s="356"/>
      <c r="M595" s="796" t="e">
        <f t="shared" si="789"/>
        <v>#REF!</v>
      </c>
      <c r="N595" s="367"/>
      <c r="O595" s="367"/>
      <c r="P595" s="356"/>
    </row>
    <row r="596" spans="1:16" s="234" customFormat="1" hidden="1" x14ac:dyDescent="0.2">
      <c r="A596" s="236"/>
      <c r="B596" s="237"/>
      <c r="C596" s="237"/>
      <c r="D596" s="237"/>
      <c r="E596" s="238" t="s">
        <v>733</v>
      </c>
      <c r="F596" s="348" t="s">
        <v>110</v>
      </c>
      <c r="G596" s="239" t="s">
        <v>734</v>
      </c>
      <c r="H596" s="162"/>
      <c r="I596" s="262"/>
      <c r="J596" s="799"/>
      <c r="K596" s="356" t="e">
        <f>'2023'!E165</f>
        <v>#REF!</v>
      </c>
      <c r="L596" s="356"/>
      <c r="M596" s="796" t="e">
        <f t="shared" si="789"/>
        <v>#REF!</v>
      </c>
      <c r="N596" s="367"/>
      <c r="O596" s="367"/>
      <c r="P596" s="356"/>
    </row>
    <row r="597" spans="1:16" s="234" customFormat="1" hidden="1" x14ac:dyDescent="0.2">
      <c r="A597" s="236"/>
      <c r="B597" s="237"/>
      <c r="C597" s="237"/>
      <c r="D597" s="237"/>
      <c r="E597" s="238"/>
      <c r="F597" s="348" t="s">
        <v>111</v>
      </c>
      <c r="G597" s="239"/>
      <c r="H597" s="162"/>
      <c r="I597" s="262"/>
      <c r="J597" s="799"/>
      <c r="K597" s="356" t="e">
        <f>'2023'!E166</f>
        <v>#REF!</v>
      </c>
      <c r="L597" s="356"/>
      <c r="M597" s="796" t="e">
        <f t="shared" si="789"/>
        <v>#REF!</v>
      </c>
      <c r="N597" s="367"/>
      <c r="O597" s="367"/>
      <c r="P597" s="356"/>
    </row>
    <row r="598" spans="1:16" hidden="1" x14ac:dyDescent="0.2">
      <c r="A598" s="174"/>
      <c r="B598" s="164"/>
      <c r="C598" s="164"/>
      <c r="D598" s="164"/>
      <c r="E598" s="172" t="s">
        <v>723</v>
      </c>
      <c r="F598" s="351"/>
      <c r="H598" s="162"/>
      <c r="I598" s="262"/>
      <c r="J598" s="799"/>
      <c r="K598" s="356">
        <f>'2023'!E167</f>
        <v>34440</v>
      </c>
      <c r="L598" s="356"/>
      <c r="M598" s="796" t="e">
        <f t="shared" si="789"/>
        <v>#DIV/0!</v>
      </c>
      <c r="N598" s="367"/>
      <c r="O598" s="367"/>
      <c r="P598" s="356"/>
    </row>
    <row r="599" spans="1:16" hidden="1" x14ac:dyDescent="0.2">
      <c r="A599" s="174"/>
      <c r="B599" s="164"/>
      <c r="C599" s="164"/>
      <c r="D599" s="164"/>
      <c r="E599" s="172" t="s">
        <v>723</v>
      </c>
      <c r="F599" s="351"/>
      <c r="H599" s="162"/>
      <c r="I599" s="262"/>
      <c r="J599" s="799"/>
      <c r="K599" s="356">
        <f>'2023'!E168</f>
        <v>34440</v>
      </c>
      <c r="L599" s="356"/>
      <c r="M599" s="796" t="e">
        <f t="shared" si="789"/>
        <v>#DIV/0!</v>
      </c>
      <c r="N599" s="367"/>
      <c r="O599" s="367"/>
      <c r="P599" s="356"/>
    </row>
    <row r="600" spans="1:16" s="234" customFormat="1" hidden="1" x14ac:dyDescent="0.2">
      <c r="A600" s="236"/>
      <c r="B600" s="237"/>
      <c r="C600" s="237"/>
      <c r="D600" s="237"/>
      <c r="E600" s="238" t="s">
        <v>735</v>
      </c>
      <c r="F600" s="348" t="s">
        <v>110</v>
      </c>
      <c r="G600" s="239" t="s">
        <v>736</v>
      </c>
      <c r="H600" s="162"/>
      <c r="I600" s="262"/>
      <c r="J600" s="799"/>
      <c r="K600" s="356">
        <f>'2023'!E169</f>
        <v>23801</v>
      </c>
      <c r="L600" s="356"/>
      <c r="M600" s="796" t="e">
        <f t="shared" si="789"/>
        <v>#DIV/0!</v>
      </c>
      <c r="N600" s="367"/>
      <c r="O600" s="367"/>
      <c r="P600" s="356"/>
    </row>
    <row r="601" spans="1:16" s="234" customFormat="1" hidden="1" x14ac:dyDescent="0.2">
      <c r="A601" s="236"/>
      <c r="B601" s="237"/>
      <c r="C601" s="237"/>
      <c r="D601" s="237"/>
      <c r="E601" s="238"/>
      <c r="F601" s="348" t="s">
        <v>111</v>
      </c>
      <c r="G601" s="239"/>
      <c r="H601" s="162"/>
      <c r="I601" s="262"/>
      <c r="J601" s="799"/>
      <c r="K601" s="356">
        <f>'2023'!E170</f>
        <v>23801</v>
      </c>
      <c r="L601" s="356"/>
      <c r="M601" s="796" t="e">
        <f t="shared" si="789"/>
        <v>#DIV/0!</v>
      </c>
      <c r="N601" s="367"/>
      <c r="O601" s="367"/>
      <c r="P601" s="356"/>
    </row>
    <row r="602" spans="1:16" hidden="1" x14ac:dyDescent="0.2">
      <c r="A602" s="174"/>
      <c r="B602" s="164"/>
      <c r="C602" s="164"/>
      <c r="D602" s="164"/>
      <c r="E602" s="172" t="s">
        <v>723</v>
      </c>
      <c r="F602" s="351"/>
      <c r="H602" s="162"/>
      <c r="I602" s="262"/>
      <c r="J602" s="799"/>
      <c r="K602" s="356">
        <f>'2023'!E171</f>
        <v>3704</v>
      </c>
      <c r="L602" s="356"/>
      <c r="M602" s="796" t="e">
        <f t="shared" si="789"/>
        <v>#DIV/0!</v>
      </c>
      <c r="N602" s="367"/>
      <c r="O602" s="367"/>
      <c r="P602" s="356"/>
    </row>
    <row r="603" spans="1:16" hidden="1" x14ac:dyDescent="0.2">
      <c r="A603" s="174"/>
      <c r="B603" s="164"/>
      <c r="C603" s="164"/>
      <c r="D603" s="164"/>
      <c r="E603" s="172" t="s">
        <v>723</v>
      </c>
      <c r="F603" s="351"/>
      <c r="H603" s="162"/>
      <c r="I603" s="262"/>
      <c r="J603" s="799"/>
      <c r="K603" s="356">
        <f>'2023'!E172</f>
        <v>3704</v>
      </c>
      <c r="L603" s="356"/>
      <c r="M603" s="796" t="e">
        <f t="shared" si="789"/>
        <v>#DIV/0!</v>
      </c>
      <c r="N603" s="367"/>
      <c r="O603" s="367"/>
      <c r="P603" s="356"/>
    </row>
    <row r="604" spans="1:16" s="242" customFormat="1" hidden="1" x14ac:dyDescent="0.2">
      <c r="A604" s="184"/>
      <c r="B604" s="172"/>
      <c r="C604" s="172"/>
      <c r="D604" s="172"/>
      <c r="E604" s="243" t="s">
        <v>737</v>
      </c>
      <c r="F604" s="348" t="s">
        <v>110</v>
      </c>
      <c r="G604" s="241" t="s">
        <v>738</v>
      </c>
      <c r="H604" s="162"/>
      <c r="I604" s="262"/>
      <c r="J604" s="799"/>
      <c r="K604" s="356">
        <f>'2023'!E173</f>
        <v>20096</v>
      </c>
      <c r="L604" s="356"/>
      <c r="M604" s="796" t="e">
        <f t="shared" si="789"/>
        <v>#DIV/0!</v>
      </c>
      <c r="N604" s="367"/>
      <c r="O604" s="367"/>
      <c r="P604" s="356"/>
    </row>
    <row r="605" spans="1:16" s="242" customFormat="1" hidden="1" x14ac:dyDescent="0.2">
      <c r="A605" s="184"/>
      <c r="B605" s="172"/>
      <c r="C605" s="172"/>
      <c r="D605" s="172"/>
      <c r="E605" s="243"/>
      <c r="F605" s="348" t="s">
        <v>111</v>
      </c>
      <c r="G605" s="241"/>
      <c r="H605" s="162"/>
      <c r="I605" s="262"/>
      <c r="J605" s="799"/>
      <c r="K605" s="356">
        <f>'2023'!E174</f>
        <v>20096</v>
      </c>
      <c r="L605" s="356"/>
      <c r="M605" s="796" t="e">
        <f t="shared" si="789"/>
        <v>#DIV/0!</v>
      </c>
      <c r="N605" s="367"/>
      <c r="O605" s="367"/>
      <c r="P605" s="356"/>
    </row>
    <row r="606" spans="1:16" s="234" customFormat="1" hidden="1" x14ac:dyDescent="0.2">
      <c r="A606" s="236"/>
      <c r="B606" s="237"/>
      <c r="C606" s="237"/>
      <c r="D606" s="237"/>
      <c r="E606" s="244" t="s">
        <v>739</v>
      </c>
      <c r="F606" s="348" t="s">
        <v>110</v>
      </c>
      <c r="G606" s="239" t="s">
        <v>740</v>
      </c>
      <c r="H606" s="162"/>
      <c r="I606" s="262"/>
      <c r="J606" s="799"/>
      <c r="K606" s="356">
        <f>'2023'!E175</f>
        <v>1</v>
      </c>
      <c r="L606" s="356"/>
      <c r="M606" s="796" t="e">
        <f t="shared" si="789"/>
        <v>#DIV/0!</v>
      </c>
      <c r="N606" s="367"/>
      <c r="O606" s="367"/>
      <c r="P606" s="356"/>
    </row>
    <row r="607" spans="1:16" s="234" customFormat="1" hidden="1" x14ac:dyDescent="0.2">
      <c r="A607" s="236"/>
      <c r="B607" s="237"/>
      <c r="C607" s="237"/>
      <c r="D607" s="237"/>
      <c r="E607" s="244"/>
      <c r="F607" s="348" t="s">
        <v>111</v>
      </c>
      <c r="G607" s="239"/>
      <c r="H607" s="162"/>
      <c r="I607" s="262"/>
      <c r="J607" s="799"/>
      <c r="K607" s="356">
        <f>'2023'!E176</f>
        <v>1</v>
      </c>
      <c r="L607" s="356"/>
      <c r="M607" s="796" t="e">
        <f t="shared" si="789"/>
        <v>#DIV/0!</v>
      </c>
      <c r="N607" s="367"/>
      <c r="O607" s="367"/>
      <c r="P607" s="356"/>
    </row>
    <row r="608" spans="1:16" hidden="1" x14ac:dyDescent="0.2">
      <c r="A608" s="174"/>
      <c r="B608" s="164"/>
      <c r="C608" s="164"/>
      <c r="D608" s="164"/>
      <c r="E608" s="172" t="s">
        <v>723</v>
      </c>
      <c r="F608" s="351"/>
      <c r="H608" s="162"/>
      <c r="I608" s="262"/>
      <c r="J608" s="799"/>
      <c r="K608" s="356">
        <f>'2023'!E177</f>
        <v>8514</v>
      </c>
      <c r="L608" s="356"/>
      <c r="M608" s="796" t="e">
        <f t="shared" si="789"/>
        <v>#DIV/0!</v>
      </c>
      <c r="N608" s="367"/>
      <c r="O608" s="367"/>
      <c r="P608" s="356"/>
    </row>
    <row r="609" spans="1:16" hidden="1" x14ac:dyDescent="0.2">
      <c r="A609" s="174"/>
      <c r="B609" s="164"/>
      <c r="C609" s="164"/>
      <c r="D609" s="164"/>
      <c r="E609" s="172" t="s">
        <v>723</v>
      </c>
      <c r="F609" s="351"/>
      <c r="H609" s="162"/>
      <c r="I609" s="262"/>
      <c r="J609" s="799"/>
      <c r="K609" s="356">
        <f>'2023'!E178</f>
        <v>8514</v>
      </c>
      <c r="L609" s="356"/>
      <c r="M609" s="796" t="e">
        <f t="shared" si="789"/>
        <v>#DIV/0!</v>
      </c>
      <c r="N609" s="367"/>
      <c r="O609" s="367"/>
      <c r="P609" s="356"/>
    </row>
    <row r="610" spans="1:16" s="248" customFormat="1" ht="25.5" hidden="1" x14ac:dyDescent="0.2">
      <c r="A610" s="245"/>
      <c r="B610" s="246"/>
      <c r="C610" s="246"/>
      <c r="D610" s="246"/>
      <c r="E610" s="247" t="s">
        <v>741</v>
      </c>
      <c r="F610" s="348" t="s">
        <v>110</v>
      </c>
      <c r="G610" s="352" t="s">
        <v>742</v>
      </c>
      <c r="H610" s="162"/>
      <c r="I610" s="262"/>
      <c r="J610" s="799"/>
      <c r="K610" s="356">
        <f>'2023'!E179</f>
        <v>1349</v>
      </c>
      <c r="L610" s="356"/>
      <c r="M610" s="796" t="e">
        <f t="shared" si="789"/>
        <v>#DIV/0!</v>
      </c>
      <c r="N610" s="367"/>
      <c r="O610" s="367"/>
      <c r="P610" s="356"/>
    </row>
    <row r="611" spans="1:16" s="248" customFormat="1" hidden="1" x14ac:dyDescent="0.2">
      <c r="A611" s="245"/>
      <c r="B611" s="246"/>
      <c r="C611" s="246"/>
      <c r="D611" s="246"/>
      <c r="E611" s="247"/>
      <c r="F611" s="348" t="s">
        <v>111</v>
      </c>
      <c r="G611" s="352"/>
      <c r="H611" s="162"/>
      <c r="I611" s="262"/>
      <c r="J611" s="799"/>
      <c r="K611" s="356">
        <f>'2023'!E180</f>
        <v>1349</v>
      </c>
      <c r="L611" s="356"/>
      <c r="M611" s="796" t="e">
        <f t="shared" si="789"/>
        <v>#DIV/0!</v>
      </c>
      <c r="N611" s="367"/>
      <c r="O611" s="367"/>
      <c r="P611" s="356"/>
    </row>
    <row r="612" spans="1:16" hidden="1" x14ac:dyDescent="0.2">
      <c r="A612" s="174"/>
      <c r="B612" s="164"/>
      <c r="C612" s="164"/>
      <c r="D612" s="164"/>
      <c r="E612" s="172" t="s">
        <v>723</v>
      </c>
      <c r="F612" s="351"/>
      <c r="H612" s="162"/>
      <c r="I612" s="262"/>
      <c r="J612" s="799"/>
      <c r="K612" s="356">
        <f>'2023'!E181</f>
        <v>7067</v>
      </c>
      <c r="L612" s="356"/>
      <c r="M612" s="796" t="e">
        <f t="shared" si="789"/>
        <v>#DIV/0!</v>
      </c>
      <c r="N612" s="367"/>
      <c r="O612" s="367"/>
      <c r="P612" s="356"/>
    </row>
    <row r="613" spans="1:16" hidden="1" x14ac:dyDescent="0.2">
      <c r="A613" s="174"/>
      <c r="B613" s="164"/>
      <c r="C613" s="164"/>
      <c r="D613" s="164"/>
      <c r="E613" s="172" t="s">
        <v>723</v>
      </c>
      <c r="F613" s="351"/>
      <c r="H613" s="162"/>
      <c r="I613" s="262"/>
      <c r="J613" s="799"/>
      <c r="K613" s="356">
        <f>'2023'!E182</f>
        <v>7067</v>
      </c>
      <c r="L613" s="356"/>
      <c r="M613" s="796" t="e">
        <f t="shared" si="789"/>
        <v>#DIV/0!</v>
      </c>
      <c r="N613" s="367"/>
      <c r="O613" s="367"/>
      <c r="P613" s="356"/>
    </row>
    <row r="614" spans="1:16" hidden="1" x14ac:dyDescent="0.2">
      <c r="A614" s="202"/>
      <c r="B614" s="203"/>
      <c r="C614" s="203"/>
      <c r="D614" s="203"/>
      <c r="E614" s="988" t="s">
        <v>316</v>
      </c>
      <c r="F614" s="409" t="s">
        <v>110</v>
      </c>
      <c r="G614" s="968" t="s">
        <v>183</v>
      </c>
      <c r="H614" s="186">
        <f>H616</f>
        <v>0</v>
      </c>
      <c r="I614" s="261">
        <f t="shared" ref="I614:P614" si="790">I616</f>
        <v>0</v>
      </c>
      <c r="J614" s="356">
        <f t="shared" ref="J614" si="791">J616</f>
        <v>0</v>
      </c>
      <c r="K614" s="356" t="e">
        <f t="shared" si="790"/>
        <v>#REF!</v>
      </c>
      <c r="L614" s="356"/>
      <c r="M614" s="796"/>
      <c r="N614" s="356">
        <f t="shared" si="790"/>
        <v>0</v>
      </c>
      <c r="O614" s="356">
        <f t="shared" si="790"/>
        <v>0</v>
      </c>
      <c r="P614" s="356">
        <f t="shared" si="790"/>
        <v>0</v>
      </c>
    </row>
    <row r="615" spans="1:16" hidden="1" x14ac:dyDescent="0.2">
      <c r="A615" s="205"/>
      <c r="B615" s="158"/>
      <c r="C615" s="158"/>
      <c r="D615" s="158"/>
      <c r="E615" s="989"/>
      <c r="F615" s="410" t="s">
        <v>111</v>
      </c>
      <c r="G615" s="969"/>
      <c r="H615" s="186">
        <f>H617</f>
        <v>0</v>
      </c>
      <c r="I615" s="261">
        <f t="shared" ref="I615:P615" si="792">I617</f>
        <v>0</v>
      </c>
      <c r="J615" s="356">
        <f t="shared" ref="J615" si="793">J617</f>
        <v>0</v>
      </c>
      <c r="K615" s="356" t="e">
        <f t="shared" si="792"/>
        <v>#REF!</v>
      </c>
      <c r="L615" s="356"/>
      <c r="M615" s="796"/>
      <c r="N615" s="356">
        <f t="shared" si="792"/>
        <v>0</v>
      </c>
      <c r="O615" s="356">
        <f t="shared" si="792"/>
        <v>0</v>
      </c>
      <c r="P615" s="356">
        <f t="shared" si="792"/>
        <v>0</v>
      </c>
    </row>
    <row r="616" spans="1:16" hidden="1" x14ac:dyDescent="0.2">
      <c r="A616" s="202"/>
      <c r="B616" s="203"/>
      <c r="C616" s="203"/>
      <c r="D616" s="203"/>
      <c r="E616" s="990" t="s">
        <v>317</v>
      </c>
      <c r="F616" s="409" t="s">
        <v>110</v>
      </c>
      <c r="G616" s="968" t="s">
        <v>184</v>
      </c>
      <c r="H616" s="186">
        <f>H618+H620+H622</f>
        <v>0</v>
      </c>
      <c r="I616" s="261">
        <f t="shared" ref="I616:P616" si="794">I618+I620+I622</f>
        <v>0</v>
      </c>
      <c r="J616" s="356">
        <f t="shared" ref="J616" si="795">J618+J620+J622</f>
        <v>0</v>
      </c>
      <c r="K616" s="356" t="e">
        <f t="shared" si="794"/>
        <v>#REF!</v>
      </c>
      <c r="L616" s="356"/>
      <c r="M616" s="796"/>
      <c r="N616" s="356">
        <f t="shared" si="794"/>
        <v>0</v>
      </c>
      <c r="O616" s="356">
        <f t="shared" si="794"/>
        <v>0</v>
      </c>
      <c r="P616" s="356">
        <f t="shared" si="794"/>
        <v>0</v>
      </c>
    </row>
    <row r="617" spans="1:16" hidden="1" x14ac:dyDescent="0.2">
      <c r="A617" s="205"/>
      <c r="B617" s="158"/>
      <c r="C617" s="158"/>
      <c r="D617" s="158"/>
      <c r="E617" s="991"/>
      <c r="F617" s="410" t="s">
        <v>111</v>
      </c>
      <c r="G617" s="969"/>
      <c r="H617" s="186">
        <f>H619+H621+H623</f>
        <v>0</v>
      </c>
      <c r="I617" s="261">
        <f t="shared" ref="I617:P617" si="796">I619+I621+I623</f>
        <v>0</v>
      </c>
      <c r="J617" s="356">
        <f t="shared" ref="J617" si="797">J619+J621+J623</f>
        <v>0</v>
      </c>
      <c r="K617" s="356" t="e">
        <f t="shared" si="796"/>
        <v>#REF!</v>
      </c>
      <c r="L617" s="356"/>
      <c r="M617" s="796"/>
      <c r="N617" s="356">
        <f t="shared" si="796"/>
        <v>0</v>
      </c>
      <c r="O617" s="356">
        <f t="shared" si="796"/>
        <v>0</v>
      </c>
      <c r="P617" s="356">
        <f t="shared" si="796"/>
        <v>0</v>
      </c>
    </row>
    <row r="618" spans="1:16" hidden="1" x14ac:dyDescent="0.2">
      <c r="A618" s="202"/>
      <c r="B618" s="203"/>
      <c r="C618" s="203"/>
      <c r="D618" s="203"/>
      <c r="E618" s="929" t="s">
        <v>318</v>
      </c>
      <c r="F618" s="409" t="s">
        <v>110</v>
      </c>
      <c r="G618" s="956" t="s">
        <v>185</v>
      </c>
      <c r="H618" s="186"/>
      <c r="I618" s="261"/>
      <c r="J618" s="356"/>
      <c r="K618" s="356" t="e">
        <f>'2023'!E153</f>
        <v>#REF!</v>
      </c>
      <c r="L618" s="356"/>
      <c r="M618" s="796"/>
      <c r="N618" s="356"/>
      <c r="O618" s="356"/>
      <c r="P618" s="356"/>
    </row>
    <row r="619" spans="1:16" hidden="1" x14ac:dyDescent="0.2">
      <c r="A619" s="205"/>
      <c r="B619" s="158"/>
      <c r="C619" s="158"/>
      <c r="D619" s="158"/>
      <c r="E619" s="930"/>
      <c r="F619" s="410" t="s">
        <v>111</v>
      </c>
      <c r="G619" s="957"/>
      <c r="H619" s="186"/>
      <c r="I619" s="261"/>
      <c r="J619" s="356"/>
      <c r="K619" s="356" t="e">
        <f>'2023'!E154</f>
        <v>#REF!</v>
      </c>
      <c r="L619" s="356"/>
      <c r="M619" s="796"/>
      <c r="N619" s="356"/>
      <c r="O619" s="356"/>
      <c r="P619" s="356"/>
    </row>
    <row r="620" spans="1:16" hidden="1" x14ac:dyDescent="0.2">
      <c r="A620" s="202"/>
      <c r="B620" s="203"/>
      <c r="C620" s="203"/>
      <c r="D620" s="203"/>
      <c r="E620" s="929" t="s">
        <v>319</v>
      </c>
      <c r="F620" s="409" t="s">
        <v>110</v>
      </c>
      <c r="G620" s="956" t="s">
        <v>186</v>
      </c>
      <c r="H620" s="186"/>
      <c r="I620" s="261"/>
      <c r="J620" s="356"/>
      <c r="K620" s="356" t="e">
        <f>'2023'!E155</f>
        <v>#REF!</v>
      </c>
      <c r="L620" s="356"/>
      <c r="M620" s="796"/>
      <c r="N620" s="356"/>
      <c r="O620" s="356"/>
      <c r="P620" s="356"/>
    </row>
    <row r="621" spans="1:16" hidden="1" x14ac:dyDescent="0.2">
      <c r="A621" s="205"/>
      <c r="B621" s="158"/>
      <c r="C621" s="158"/>
      <c r="D621" s="158"/>
      <c r="E621" s="930"/>
      <c r="F621" s="410" t="s">
        <v>111</v>
      </c>
      <c r="G621" s="957"/>
      <c r="H621" s="186"/>
      <c r="I621" s="261"/>
      <c r="J621" s="356"/>
      <c r="K621" s="356" t="e">
        <f>'2023'!E156</f>
        <v>#REF!</v>
      </c>
      <c r="L621" s="356"/>
      <c r="M621" s="796"/>
      <c r="N621" s="356"/>
      <c r="O621" s="356"/>
      <c r="P621" s="356"/>
    </row>
    <row r="622" spans="1:16" hidden="1" x14ac:dyDescent="0.2">
      <c r="A622" s="202"/>
      <c r="B622" s="203"/>
      <c r="C622" s="203"/>
      <c r="D622" s="203"/>
      <c r="E622" s="929" t="s">
        <v>187</v>
      </c>
      <c r="F622" s="409" t="s">
        <v>110</v>
      </c>
      <c r="G622" s="956" t="s">
        <v>188</v>
      </c>
      <c r="H622" s="186"/>
      <c r="I622" s="261"/>
      <c r="J622" s="356"/>
      <c r="K622" s="356" t="e">
        <f>'2023'!E157</f>
        <v>#REF!</v>
      </c>
      <c r="L622" s="356"/>
      <c r="M622" s="796"/>
      <c r="N622" s="356"/>
      <c r="O622" s="356"/>
      <c r="P622" s="356"/>
    </row>
    <row r="623" spans="1:16" hidden="1" x14ac:dyDescent="0.2">
      <c r="A623" s="205"/>
      <c r="B623" s="158"/>
      <c r="C623" s="158"/>
      <c r="D623" s="158"/>
      <c r="E623" s="930"/>
      <c r="F623" s="410" t="s">
        <v>111</v>
      </c>
      <c r="G623" s="957"/>
      <c r="H623" s="186"/>
      <c r="I623" s="261"/>
      <c r="J623" s="356"/>
      <c r="K623" s="356" t="e">
        <f>'2023'!E158</f>
        <v>#REF!</v>
      </c>
      <c r="L623" s="356"/>
      <c r="M623" s="796"/>
      <c r="N623" s="356"/>
      <c r="O623" s="356"/>
      <c r="P623" s="356"/>
    </row>
    <row r="624" spans="1:16" hidden="1" x14ac:dyDescent="0.2">
      <c r="A624" s="202"/>
      <c r="B624" s="203"/>
      <c r="C624" s="203"/>
      <c r="D624" s="203"/>
      <c r="E624" s="986" t="s">
        <v>320</v>
      </c>
      <c r="F624" s="409" t="s">
        <v>110</v>
      </c>
      <c r="G624" s="968">
        <v>57</v>
      </c>
      <c r="H624" s="186">
        <f>H626+H628</f>
        <v>0</v>
      </c>
      <c r="I624" s="261">
        <f t="shared" ref="I624:P624" si="798">I626+I628</f>
        <v>0</v>
      </c>
      <c r="J624" s="356">
        <f t="shared" ref="J624" si="799">J626+J628</f>
        <v>0</v>
      </c>
      <c r="K624" s="356" t="e">
        <f t="shared" si="798"/>
        <v>#REF!</v>
      </c>
      <c r="L624" s="356"/>
      <c r="M624" s="796"/>
      <c r="N624" s="356">
        <f t="shared" si="798"/>
        <v>0</v>
      </c>
      <c r="O624" s="356">
        <f t="shared" si="798"/>
        <v>0</v>
      </c>
      <c r="P624" s="356">
        <f t="shared" si="798"/>
        <v>0</v>
      </c>
    </row>
    <row r="625" spans="1:16" hidden="1" x14ac:dyDescent="0.2">
      <c r="A625" s="205"/>
      <c r="B625" s="158"/>
      <c r="C625" s="158"/>
      <c r="D625" s="158"/>
      <c r="E625" s="987"/>
      <c r="F625" s="409" t="s">
        <v>111</v>
      </c>
      <c r="G625" s="969"/>
      <c r="H625" s="186">
        <f>H627+H629</f>
        <v>0</v>
      </c>
      <c r="I625" s="261">
        <f t="shared" ref="I625:P625" si="800">I627+I629</f>
        <v>0</v>
      </c>
      <c r="J625" s="356">
        <f t="shared" ref="J625" si="801">J627+J629</f>
        <v>0</v>
      </c>
      <c r="K625" s="356" t="e">
        <f t="shared" si="800"/>
        <v>#REF!</v>
      </c>
      <c r="L625" s="356"/>
      <c r="M625" s="796"/>
      <c r="N625" s="356">
        <f t="shared" si="800"/>
        <v>0</v>
      </c>
      <c r="O625" s="356">
        <f t="shared" si="800"/>
        <v>0</v>
      </c>
      <c r="P625" s="356">
        <f t="shared" si="800"/>
        <v>0</v>
      </c>
    </row>
    <row r="626" spans="1:16" hidden="1" x14ac:dyDescent="0.2">
      <c r="A626" s="202"/>
      <c r="B626" s="203"/>
      <c r="C626" s="203"/>
      <c r="D626" s="203"/>
      <c r="E626" s="986" t="s">
        <v>321</v>
      </c>
      <c r="F626" s="409" t="s">
        <v>110</v>
      </c>
      <c r="G626" s="968">
        <v>57.01</v>
      </c>
      <c r="H626" s="186"/>
      <c r="I626" s="261"/>
      <c r="J626" s="356"/>
      <c r="K626" s="356" t="e">
        <f>'2023'!E161</f>
        <v>#REF!</v>
      </c>
      <c r="L626" s="356"/>
      <c r="M626" s="796"/>
      <c r="N626" s="356"/>
      <c r="O626" s="356"/>
      <c r="P626" s="356"/>
    </row>
    <row r="627" spans="1:16" hidden="1" x14ac:dyDescent="0.2">
      <c r="A627" s="205"/>
      <c r="B627" s="158"/>
      <c r="C627" s="158"/>
      <c r="D627" s="158"/>
      <c r="E627" s="987"/>
      <c r="F627" s="410" t="s">
        <v>111</v>
      </c>
      <c r="G627" s="969"/>
      <c r="H627" s="186"/>
      <c r="I627" s="261"/>
      <c r="J627" s="356"/>
      <c r="K627" s="356" t="e">
        <f>'2023'!E162</f>
        <v>#REF!</v>
      </c>
      <c r="L627" s="356"/>
      <c r="M627" s="796"/>
      <c r="N627" s="356"/>
      <c r="O627" s="356"/>
      <c r="P627" s="356"/>
    </row>
    <row r="628" spans="1:16" hidden="1" x14ac:dyDescent="0.2">
      <c r="A628" s="202"/>
      <c r="B628" s="203"/>
      <c r="C628" s="203"/>
      <c r="D628" s="203"/>
      <c r="E628" s="986" t="s">
        <v>189</v>
      </c>
      <c r="F628" s="409" t="s">
        <v>110</v>
      </c>
      <c r="G628" s="968">
        <v>57.02</v>
      </c>
      <c r="H628" s="186">
        <f>H630</f>
        <v>0</v>
      </c>
      <c r="I628" s="261">
        <f t="shared" ref="I628:P628" si="802">I630</f>
        <v>0</v>
      </c>
      <c r="J628" s="356">
        <f t="shared" ref="J628" si="803">J630</f>
        <v>0</v>
      </c>
      <c r="K628" s="356" t="e">
        <f t="shared" si="802"/>
        <v>#REF!</v>
      </c>
      <c r="L628" s="356"/>
      <c r="M628" s="796"/>
      <c r="N628" s="356">
        <f t="shared" si="802"/>
        <v>0</v>
      </c>
      <c r="O628" s="356">
        <f t="shared" si="802"/>
        <v>0</v>
      </c>
      <c r="P628" s="356">
        <f t="shared" si="802"/>
        <v>0</v>
      </c>
    </row>
    <row r="629" spans="1:16" hidden="1" x14ac:dyDescent="0.2">
      <c r="A629" s="205"/>
      <c r="B629" s="158"/>
      <c r="C629" s="158"/>
      <c r="D629" s="158"/>
      <c r="E629" s="987"/>
      <c r="F629" s="410" t="s">
        <v>111</v>
      </c>
      <c r="G629" s="969"/>
      <c r="H629" s="186">
        <f>H631</f>
        <v>0</v>
      </c>
      <c r="I629" s="261">
        <f t="shared" ref="I629:P629" si="804">I631</f>
        <v>0</v>
      </c>
      <c r="J629" s="356">
        <f t="shared" ref="J629" si="805">J631</f>
        <v>0</v>
      </c>
      <c r="K629" s="356" t="e">
        <f t="shared" si="804"/>
        <v>#REF!</v>
      </c>
      <c r="L629" s="356"/>
      <c r="M629" s="796"/>
      <c r="N629" s="356">
        <f t="shared" si="804"/>
        <v>0</v>
      </c>
      <c r="O629" s="356">
        <f t="shared" si="804"/>
        <v>0</v>
      </c>
      <c r="P629" s="356">
        <f t="shared" si="804"/>
        <v>0</v>
      </c>
    </row>
    <row r="630" spans="1:16" hidden="1" x14ac:dyDescent="0.2">
      <c r="A630" s="202"/>
      <c r="B630" s="203"/>
      <c r="C630" s="203"/>
      <c r="D630" s="203"/>
      <c r="E630" s="929" t="s">
        <v>322</v>
      </c>
      <c r="F630" s="409" t="s">
        <v>110</v>
      </c>
      <c r="G630" s="968" t="s">
        <v>190</v>
      </c>
      <c r="H630" s="186"/>
      <c r="I630" s="261"/>
      <c r="J630" s="356"/>
      <c r="K630" s="356" t="e">
        <f>'2023'!E165</f>
        <v>#REF!</v>
      </c>
      <c r="L630" s="356"/>
      <c r="M630" s="796"/>
      <c r="N630" s="356"/>
      <c r="O630" s="356"/>
      <c r="P630" s="356"/>
    </row>
    <row r="631" spans="1:16" hidden="1" x14ac:dyDescent="0.2">
      <c r="A631" s="205"/>
      <c r="B631" s="158"/>
      <c r="C631" s="158"/>
      <c r="D631" s="158"/>
      <c r="E631" s="930"/>
      <c r="F631" s="410" t="s">
        <v>111</v>
      </c>
      <c r="G631" s="969"/>
      <c r="H631" s="186"/>
      <c r="I631" s="261"/>
      <c r="J631" s="356"/>
      <c r="K631" s="356" t="e">
        <f>'2023'!E166</f>
        <v>#REF!</v>
      </c>
      <c r="L631" s="356"/>
      <c r="M631" s="796"/>
      <c r="N631" s="356"/>
      <c r="O631" s="356"/>
      <c r="P631" s="356"/>
    </row>
    <row r="632" spans="1:16" x14ac:dyDescent="0.2">
      <c r="A632" s="484"/>
      <c r="B632" s="486"/>
      <c r="C632" s="486"/>
      <c r="D632" s="486"/>
      <c r="E632" s="984" t="s">
        <v>323</v>
      </c>
      <c r="F632" s="502" t="s">
        <v>110</v>
      </c>
      <c r="G632" s="964">
        <v>58</v>
      </c>
      <c r="H632" s="420">
        <f>H634+H642+H650+H658</f>
        <v>0</v>
      </c>
      <c r="I632" s="417">
        <f t="shared" ref="I632:J632" si="806">I634+I642+I650+I658</f>
        <v>16321</v>
      </c>
      <c r="J632" s="535">
        <f t="shared" si="806"/>
        <v>119771</v>
      </c>
      <c r="K632" s="479">
        <f>K634+K642+K650+K658</f>
        <v>34440</v>
      </c>
      <c r="L632" s="479">
        <f t="shared" ref="L632:P632" si="807">L634+L642+L650+L658</f>
        <v>34440000</v>
      </c>
      <c r="M632" s="797">
        <f>K632/J632</f>
        <v>0.28754873884329263</v>
      </c>
      <c r="N632" s="535">
        <f t="shared" si="807"/>
        <v>0</v>
      </c>
      <c r="O632" s="535">
        <f t="shared" si="807"/>
        <v>0</v>
      </c>
      <c r="P632" s="535">
        <f t="shared" si="807"/>
        <v>0</v>
      </c>
    </row>
    <row r="633" spans="1:16" x14ac:dyDescent="0.2">
      <c r="A633" s="488"/>
      <c r="B633" s="490"/>
      <c r="C633" s="490"/>
      <c r="D633" s="490"/>
      <c r="E633" s="985"/>
      <c r="F633" s="502" t="s">
        <v>111</v>
      </c>
      <c r="G633" s="965"/>
      <c r="H633" s="420">
        <f>H635+H643+H651+H659</f>
        <v>0</v>
      </c>
      <c r="I633" s="417">
        <f t="shared" ref="I633:J633" si="808">I635+I643+I651+I659</f>
        <v>16321</v>
      </c>
      <c r="J633" s="535">
        <f t="shared" si="808"/>
        <v>123507</v>
      </c>
      <c r="K633" s="479">
        <f t="shared" ref="K633:P633" si="809">K635+K643+K651+K659</f>
        <v>34440</v>
      </c>
      <c r="L633" s="479">
        <f t="shared" si="809"/>
        <v>34440000</v>
      </c>
      <c r="M633" s="797">
        <f t="shared" ref="M633:M635" si="810">K633/J633</f>
        <v>0.2788505914644514</v>
      </c>
      <c r="N633" s="535">
        <f t="shared" si="809"/>
        <v>0</v>
      </c>
      <c r="O633" s="535">
        <f t="shared" si="809"/>
        <v>0</v>
      </c>
      <c r="P633" s="535">
        <f t="shared" si="809"/>
        <v>0</v>
      </c>
    </row>
    <row r="634" spans="1:16" x14ac:dyDescent="0.2">
      <c r="A634" s="484"/>
      <c r="B634" s="486"/>
      <c r="C634" s="486"/>
      <c r="D634" s="486"/>
      <c r="E634" s="984" t="s">
        <v>345</v>
      </c>
      <c r="F634" s="502" t="s">
        <v>110</v>
      </c>
      <c r="G634" s="964" t="s">
        <v>346</v>
      </c>
      <c r="H634" s="420">
        <f>H636+H638+H640</f>
        <v>0</v>
      </c>
      <c r="I634" s="417">
        <f t="shared" ref="I634:J634" si="811">I636+I638+I640</f>
        <v>2842</v>
      </c>
      <c r="J634" s="535">
        <f t="shared" si="811"/>
        <v>102715</v>
      </c>
      <c r="K634" s="479">
        <f t="shared" ref="K634:P634" si="812">K636+K638+K640</f>
        <v>23801</v>
      </c>
      <c r="L634" s="479">
        <f t="shared" si="812"/>
        <v>23801000</v>
      </c>
      <c r="M634" s="797">
        <f t="shared" si="810"/>
        <v>0.23171883366596893</v>
      </c>
      <c r="N634" s="535">
        <f t="shared" si="812"/>
        <v>0</v>
      </c>
      <c r="O634" s="535">
        <f t="shared" si="812"/>
        <v>0</v>
      </c>
      <c r="P634" s="535">
        <f t="shared" si="812"/>
        <v>0</v>
      </c>
    </row>
    <row r="635" spans="1:16" x14ac:dyDescent="0.2">
      <c r="A635" s="488"/>
      <c r="B635" s="490"/>
      <c r="C635" s="490"/>
      <c r="D635" s="490"/>
      <c r="E635" s="985"/>
      <c r="F635" s="502" t="s">
        <v>111</v>
      </c>
      <c r="G635" s="965"/>
      <c r="H635" s="420">
        <f>H637+H639+H641</f>
        <v>0</v>
      </c>
      <c r="I635" s="417">
        <f t="shared" ref="I635:J635" si="813">I637+I639+I641</f>
        <v>2842</v>
      </c>
      <c r="J635" s="535">
        <f t="shared" si="813"/>
        <v>106526</v>
      </c>
      <c r="K635" s="479">
        <f t="shared" ref="K635:P635" si="814">K637+K639+K641</f>
        <v>23801</v>
      </c>
      <c r="L635" s="479">
        <f t="shared" si="814"/>
        <v>23801000</v>
      </c>
      <c r="M635" s="797">
        <f t="shared" si="810"/>
        <v>0.22342902202279255</v>
      </c>
      <c r="N635" s="535">
        <f t="shared" si="814"/>
        <v>0</v>
      </c>
      <c r="O635" s="535">
        <f t="shared" si="814"/>
        <v>0</v>
      </c>
      <c r="P635" s="535">
        <f t="shared" si="814"/>
        <v>0</v>
      </c>
    </row>
    <row r="636" spans="1:16" x14ac:dyDescent="0.2">
      <c r="A636" s="202"/>
      <c r="B636" s="203"/>
      <c r="C636" s="203"/>
      <c r="D636" s="203"/>
      <c r="E636" s="929" t="s">
        <v>324</v>
      </c>
      <c r="F636" s="410" t="s">
        <v>110</v>
      </c>
      <c r="G636" s="956" t="s">
        <v>347</v>
      </c>
      <c r="H636" s="186"/>
      <c r="I636" s="261">
        <v>448</v>
      </c>
      <c r="J636" s="356">
        <v>16084</v>
      </c>
      <c r="K636" s="356">
        <f>'2023'!E171</f>
        <v>3704</v>
      </c>
      <c r="L636" s="356">
        <f>'58.01'!E17</f>
        <v>3704000</v>
      </c>
      <c r="M636" s="791">
        <f>K636/J636</f>
        <v>0.23029097239492663</v>
      </c>
      <c r="N636" s="356"/>
      <c r="O636" s="356"/>
      <c r="P636" s="356"/>
    </row>
    <row r="637" spans="1:16" x14ac:dyDescent="0.2">
      <c r="A637" s="205"/>
      <c r="B637" s="158"/>
      <c r="C637" s="158"/>
      <c r="D637" s="158"/>
      <c r="E637" s="930"/>
      <c r="F637" s="410" t="s">
        <v>111</v>
      </c>
      <c r="G637" s="957"/>
      <c r="H637" s="186"/>
      <c r="I637" s="261">
        <v>448</v>
      </c>
      <c r="J637" s="356">
        <v>16681</v>
      </c>
      <c r="K637" s="356">
        <f>'2023'!E172</f>
        <v>3704</v>
      </c>
      <c r="L637" s="356">
        <f>'58.01'!C17</f>
        <v>3704000</v>
      </c>
      <c r="M637" s="791">
        <f t="shared" ref="M637:M641" si="815">K637/J637</f>
        <v>0.22204903782746838</v>
      </c>
      <c r="N637" s="356"/>
      <c r="O637" s="356"/>
      <c r="P637" s="356"/>
    </row>
    <row r="638" spans="1:16" x14ac:dyDescent="0.2">
      <c r="A638" s="202"/>
      <c r="B638" s="203"/>
      <c r="C638" s="203"/>
      <c r="D638" s="203"/>
      <c r="E638" s="929" t="s">
        <v>325</v>
      </c>
      <c r="F638" s="410" t="s">
        <v>110</v>
      </c>
      <c r="G638" s="956" t="s">
        <v>348</v>
      </c>
      <c r="H638" s="186"/>
      <c r="I638" s="261">
        <v>2390</v>
      </c>
      <c r="J638" s="356">
        <v>86630</v>
      </c>
      <c r="K638" s="356">
        <f>'2023'!E173</f>
        <v>20096</v>
      </c>
      <c r="L638" s="356">
        <f>'58.01'!J17</f>
        <v>20096000</v>
      </c>
      <c r="M638" s="791">
        <f t="shared" si="815"/>
        <v>0.23197506637423526</v>
      </c>
      <c r="N638" s="356"/>
      <c r="O638" s="356"/>
      <c r="P638" s="356"/>
    </row>
    <row r="639" spans="1:16" x14ac:dyDescent="0.2">
      <c r="A639" s="205"/>
      <c r="B639" s="158"/>
      <c r="C639" s="158"/>
      <c r="D639" s="158"/>
      <c r="E639" s="930"/>
      <c r="F639" s="410" t="s">
        <v>111</v>
      </c>
      <c r="G639" s="957"/>
      <c r="H639" s="186"/>
      <c r="I639" s="261">
        <v>2390</v>
      </c>
      <c r="J639" s="356">
        <v>89844</v>
      </c>
      <c r="K639" s="356">
        <f>'2023'!E174</f>
        <v>20096</v>
      </c>
      <c r="L639" s="356">
        <f>'58.01'!H17</f>
        <v>20096000</v>
      </c>
      <c r="M639" s="791">
        <f t="shared" si="815"/>
        <v>0.22367659498686612</v>
      </c>
      <c r="N639" s="356"/>
      <c r="O639" s="356"/>
      <c r="P639" s="356"/>
    </row>
    <row r="640" spans="1:16" x14ac:dyDescent="0.2">
      <c r="A640" s="210"/>
      <c r="B640" s="211"/>
      <c r="C640" s="211"/>
      <c r="D640" s="211"/>
      <c r="E640" s="929" t="s">
        <v>187</v>
      </c>
      <c r="F640" s="410" t="s">
        <v>110</v>
      </c>
      <c r="G640" s="956" t="s">
        <v>349</v>
      </c>
      <c r="H640" s="186"/>
      <c r="I640" s="261">
        <v>4</v>
      </c>
      <c r="J640" s="356">
        <v>1</v>
      </c>
      <c r="K640" s="356">
        <f>'2023'!E175</f>
        <v>1</v>
      </c>
      <c r="L640" s="356">
        <f>'58.01'!O17</f>
        <v>1000</v>
      </c>
      <c r="M640" s="791">
        <f t="shared" si="815"/>
        <v>1</v>
      </c>
      <c r="N640" s="356">
        <v>0</v>
      </c>
      <c r="O640" s="356">
        <v>0</v>
      </c>
      <c r="P640" s="356"/>
    </row>
    <row r="641" spans="1:16" x14ac:dyDescent="0.2">
      <c r="A641" s="212"/>
      <c r="B641" s="213"/>
      <c r="C641" s="213"/>
      <c r="D641" s="213"/>
      <c r="E641" s="930"/>
      <c r="F641" s="410" t="s">
        <v>111</v>
      </c>
      <c r="G641" s="957"/>
      <c r="H641" s="186"/>
      <c r="I641" s="261">
        <v>4</v>
      </c>
      <c r="J641" s="356">
        <v>1</v>
      </c>
      <c r="K641" s="356">
        <f>'2023'!E176</f>
        <v>1</v>
      </c>
      <c r="L641" s="356">
        <f>'58.01'!M17</f>
        <v>1000</v>
      </c>
      <c r="M641" s="791">
        <f t="shared" si="815"/>
        <v>1</v>
      </c>
      <c r="N641" s="356">
        <v>0</v>
      </c>
      <c r="O641" s="356">
        <v>0</v>
      </c>
      <c r="P641" s="356"/>
    </row>
    <row r="642" spans="1:16" x14ac:dyDescent="0.2">
      <c r="A642" s="484"/>
      <c r="B642" s="486"/>
      <c r="C642" s="486"/>
      <c r="D642" s="486"/>
      <c r="E642" s="984" t="s">
        <v>345</v>
      </c>
      <c r="F642" s="502" t="s">
        <v>110</v>
      </c>
      <c r="G642" s="964" t="s">
        <v>350</v>
      </c>
      <c r="H642" s="420">
        <f>H644+H646+H648</f>
        <v>0</v>
      </c>
      <c r="I642" s="417">
        <f t="shared" ref="I642:J642" si="816">I644+I646+I648</f>
        <v>5509</v>
      </c>
      <c r="J642" s="535">
        <f t="shared" si="816"/>
        <v>12482</v>
      </c>
      <c r="K642" s="479">
        <f t="shared" ref="K642:P642" si="817">K644+K646+K648</f>
        <v>8514</v>
      </c>
      <c r="L642" s="479">
        <f t="shared" si="817"/>
        <v>8514000</v>
      </c>
      <c r="M642" s="797">
        <f>K642/J642</f>
        <v>0.68210222720717839</v>
      </c>
      <c r="N642" s="535">
        <f t="shared" si="817"/>
        <v>0</v>
      </c>
      <c r="O642" s="535">
        <f t="shared" si="817"/>
        <v>0</v>
      </c>
      <c r="P642" s="535">
        <f t="shared" si="817"/>
        <v>0</v>
      </c>
    </row>
    <row r="643" spans="1:16" x14ac:dyDescent="0.2">
      <c r="A643" s="488"/>
      <c r="B643" s="490"/>
      <c r="C643" s="490"/>
      <c r="D643" s="490"/>
      <c r="E643" s="985"/>
      <c r="F643" s="502" t="s">
        <v>111</v>
      </c>
      <c r="G643" s="965"/>
      <c r="H643" s="420">
        <f>H645+H647+H649</f>
        <v>0</v>
      </c>
      <c r="I643" s="417">
        <f t="shared" ref="I643:J643" si="818">I645+I647+I649</f>
        <v>5509</v>
      </c>
      <c r="J643" s="535">
        <f t="shared" si="818"/>
        <v>12482</v>
      </c>
      <c r="K643" s="479">
        <f t="shared" ref="K643:P643" si="819">K645+K647+K649</f>
        <v>8514</v>
      </c>
      <c r="L643" s="479">
        <f t="shared" si="819"/>
        <v>8514000</v>
      </c>
      <c r="M643" s="797">
        <f>K643/J643</f>
        <v>0.68210222720717839</v>
      </c>
      <c r="N643" s="535">
        <f t="shared" si="819"/>
        <v>0</v>
      </c>
      <c r="O643" s="535">
        <f t="shared" si="819"/>
        <v>0</v>
      </c>
      <c r="P643" s="535">
        <f t="shared" si="819"/>
        <v>0</v>
      </c>
    </row>
    <row r="644" spans="1:16" x14ac:dyDescent="0.2">
      <c r="A644" s="202"/>
      <c r="B644" s="203"/>
      <c r="C644" s="203"/>
      <c r="D644" s="203"/>
      <c r="E644" s="929" t="s">
        <v>324</v>
      </c>
      <c r="F644" s="410" t="s">
        <v>110</v>
      </c>
      <c r="G644" s="956" t="s">
        <v>351</v>
      </c>
      <c r="H644" s="186"/>
      <c r="I644" s="261">
        <v>852</v>
      </c>
      <c r="J644" s="356">
        <v>1963</v>
      </c>
      <c r="K644" s="356">
        <f>'2023'!E179</f>
        <v>1349</v>
      </c>
      <c r="L644" s="356">
        <f>'58.02'!E13</f>
        <v>1349000</v>
      </c>
      <c r="M644" s="791">
        <f>K644/J644</f>
        <v>0.68721344880285273</v>
      </c>
      <c r="N644" s="356"/>
      <c r="O644" s="356"/>
      <c r="P644" s="356"/>
    </row>
    <row r="645" spans="1:16" x14ac:dyDescent="0.2">
      <c r="A645" s="205"/>
      <c r="B645" s="158"/>
      <c r="C645" s="158"/>
      <c r="D645" s="158"/>
      <c r="E645" s="930"/>
      <c r="F645" s="410" t="s">
        <v>111</v>
      </c>
      <c r="G645" s="957"/>
      <c r="H645" s="186"/>
      <c r="I645" s="261">
        <v>852</v>
      </c>
      <c r="J645" s="356">
        <v>1963</v>
      </c>
      <c r="K645" s="356">
        <f>'2023'!E180</f>
        <v>1349</v>
      </c>
      <c r="L645" s="356">
        <f>'58.02'!C13</f>
        <v>1349000</v>
      </c>
      <c r="M645" s="791">
        <f t="shared" ref="M645:M649" si="820">K645/J645</f>
        <v>0.68721344880285273</v>
      </c>
      <c r="N645" s="356"/>
      <c r="O645" s="356"/>
      <c r="P645" s="356"/>
    </row>
    <row r="646" spans="1:16" x14ac:dyDescent="0.2">
      <c r="A646" s="202"/>
      <c r="B646" s="203"/>
      <c r="C646" s="203"/>
      <c r="D646" s="203"/>
      <c r="E646" s="929" t="s">
        <v>325</v>
      </c>
      <c r="F646" s="410" t="s">
        <v>110</v>
      </c>
      <c r="G646" s="956" t="s">
        <v>352</v>
      </c>
      <c r="H646" s="186"/>
      <c r="I646" s="261">
        <v>4465</v>
      </c>
      <c r="J646" s="356">
        <v>10294</v>
      </c>
      <c r="K646" s="356">
        <f>'2023'!E181</f>
        <v>7067</v>
      </c>
      <c r="L646" s="356">
        <f>'58.02'!J13</f>
        <v>7067000</v>
      </c>
      <c r="M646" s="791">
        <f t="shared" si="820"/>
        <v>0.68651641733048374</v>
      </c>
      <c r="N646" s="356"/>
      <c r="O646" s="356"/>
      <c r="P646" s="356"/>
    </row>
    <row r="647" spans="1:16" x14ac:dyDescent="0.2">
      <c r="A647" s="205"/>
      <c r="B647" s="158"/>
      <c r="C647" s="158"/>
      <c r="D647" s="158"/>
      <c r="E647" s="930"/>
      <c r="F647" s="410" t="s">
        <v>111</v>
      </c>
      <c r="G647" s="957"/>
      <c r="H647" s="186"/>
      <c r="I647" s="261">
        <v>4465</v>
      </c>
      <c r="J647" s="356">
        <v>10294</v>
      </c>
      <c r="K647" s="356">
        <f>'2023'!E182</f>
        <v>7067</v>
      </c>
      <c r="L647" s="356">
        <f>'58.02'!H13</f>
        <v>7067000</v>
      </c>
      <c r="M647" s="791">
        <f t="shared" si="820"/>
        <v>0.68651641733048374</v>
      </c>
      <c r="N647" s="356"/>
      <c r="O647" s="356"/>
      <c r="P647" s="356"/>
    </row>
    <row r="648" spans="1:16" x14ac:dyDescent="0.2">
      <c r="A648" s="202"/>
      <c r="B648" s="203"/>
      <c r="C648" s="203"/>
      <c r="D648" s="203"/>
      <c r="E648" s="929" t="s">
        <v>187</v>
      </c>
      <c r="F648" s="410" t="s">
        <v>110</v>
      </c>
      <c r="G648" s="956" t="s">
        <v>353</v>
      </c>
      <c r="H648" s="186"/>
      <c r="I648" s="261">
        <v>192</v>
      </c>
      <c r="J648" s="356">
        <v>225</v>
      </c>
      <c r="K648" s="356">
        <f>'2023'!E183</f>
        <v>98</v>
      </c>
      <c r="L648" s="356">
        <f>'58.02'!O13</f>
        <v>98000</v>
      </c>
      <c r="M648" s="791">
        <f t="shared" si="820"/>
        <v>0.43555555555555553</v>
      </c>
      <c r="N648" s="356">
        <v>0</v>
      </c>
      <c r="O648" s="356">
        <v>0</v>
      </c>
      <c r="P648" s="356">
        <v>0</v>
      </c>
    </row>
    <row r="649" spans="1:16" x14ac:dyDescent="0.2">
      <c r="A649" s="205"/>
      <c r="B649" s="158"/>
      <c r="C649" s="158"/>
      <c r="D649" s="158"/>
      <c r="E649" s="930"/>
      <c r="F649" s="410" t="s">
        <v>111</v>
      </c>
      <c r="G649" s="957"/>
      <c r="H649" s="186"/>
      <c r="I649" s="261">
        <v>192</v>
      </c>
      <c r="J649" s="356">
        <v>225</v>
      </c>
      <c r="K649" s="356">
        <f>'2023'!E184</f>
        <v>98</v>
      </c>
      <c r="L649" s="356">
        <f>'58.02'!M13</f>
        <v>98000</v>
      </c>
      <c r="M649" s="791">
        <f t="shared" si="820"/>
        <v>0.43555555555555553</v>
      </c>
      <c r="N649" s="356">
        <v>0</v>
      </c>
      <c r="O649" s="356">
        <v>0</v>
      </c>
      <c r="P649" s="356">
        <v>0</v>
      </c>
    </row>
    <row r="650" spans="1:16" x14ac:dyDescent="0.2">
      <c r="A650" s="484"/>
      <c r="B650" s="486"/>
      <c r="C650" s="486"/>
      <c r="D650" s="486"/>
      <c r="E650" s="982" t="s">
        <v>345</v>
      </c>
      <c r="F650" s="502" t="s">
        <v>110</v>
      </c>
      <c r="G650" s="964">
        <v>58.14</v>
      </c>
      <c r="H650" s="420">
        <f>H652+H654+H656</f>
        <v>0</v>
      </c>
      <c r="I650" s="417">
        <f t="shared" ref="I650:J650" si="821">I652+I654+I656</f>
        <v>7970</v>
      </c>
      <c r="J650" s="535">
        <f t="shared" si="821"/>
        <v>4574</v>
      </c>
      <c r="K650" s="479">
        <f t="shared" ref="K650:P650" si="822">K652+K654+K656</f>
        <v>2125</v>
      </c>
      <c r="L650" s="479">
        <f t="shared" si="822"/>
        <v>2125000</v>
      </c>
      <c r="M650" s="797">
        <f>K650/J650</f>
        <v>0.4645824223874071</v>
      </c>
      <c r="N650" s="535">
        <f t="shared" si="822"/>
        <v>0</v>
      </c>
      <c r="O650" s="535">
        <f t="shared" si="822"/>
        <v>0</v>
      </c>
      <c r="P650" s="535">
        <f t="shared" si="822"/>
        <v>0</v>
      </c>
    </row>
    <row r="651" spans="1:16" x14ac:dyDescent="0.2">
      <c r="A651" s="488"/>
      <c r="B651" s="490"/>
      <c r="C651" s="490"/>
      <c r="D651" s="490"/>
      <c r="E651" s="983"/>
      <c r="F651" s="502" t="s">
        <v>111</v>
      </c>
      <c r="G651" s="965"/>
      <c r="H651" s="420">
        <f>H653+H655+H657</f>
        <v>0</v>
      </c>
      <c r="I651" s="417">
        <f t="shared" ref="I651:J651" si="823">I653+I655+I657</f>
        <v>7970</v>
      </c>
      <c r="J651" s="535">
        <f t="shared" si="823"/>
        <v>4499</v>
      </c>
      <c r="K651" s="479">
        <f t="shared" ref="K651:P651" si="824">K653+K655+K657</f>
        <v>2125</v>
      </c>
      <c r="L651" s="479">
        <f t="shared" si="824"/>
        <v>2125000</v>
      </c>
      <c r="M651" s="797">
        <f>K651/J651</f>
        <v>0.47232718381862637</v>
      </c>
      <c r="N651" s="535">
        <f t="shared" si="824"/>
        <v>0</v>
      </c>
      <c r="O651" s="535">
        <f t="shared" si="824"/>
        <v>0</v>
      </c>
      <c r="P651" s="535">
        <f t="shared" si="824"/>
        <v>0</v>
      </c>
    </row>
    <row r="652" spans="1:16" x14ac:dyDescent="0.2">
      <c r="A652" s="202"/>
      <c r="B652" s="203"/>
      <c r="C652" s="203"/>
      <c r="D652" s="203"/>
      <c r="E652" s="929" t="s">
        <v>324</v>
      </c>
      <c r="F652" s="410" t="s">
        <v>110</v>
      </c>
      <c r="G652" s="956" t="s">
        <v>354</v>
      </c>
      <c r="H652" s="186"/>
      <c r="I652" s="261">
        <v>1236</v>
      </c>
      <c r="J652" s="356">
        <v>625</v>
      </c>
      <c r="K652" s="356">
        <f>'2023'!E187</f>
        <v>253</v>
      </c>
      <c r="L652" s="356">
        <f>'58.14'!E13</f>
        <v>253000</v>
      </c>
      <c r="M652" s="791">
        <f>K652/J652</f>
        <v>0.40479999999999999</v>
      </c>
      <c r="N652" s="356"/>
      <c r="O652" s="356"/>
      <c r="P652" s="356"/>
    </row>
    <row r="653" spans="1:16" x14ac:dyDescent="0.2">
      <c r="A653" s="205"/>
      <c r="B653" s="158"/>
      <c r="C653" s="158"/>
      <c r="D653" s="158"/>
      <c r="E653" s="930"/>
      <c r="F653" s="410" t="s">
        <v>111</v>
      </c>
      <c r="G653" s="957"/>
      <c r="H653" s="186"/>
      <c r="I653" s="261">
        <v>1236</v>
      </c>
      <c r="J653" s="356">
        <v>613</v>
      </c>
      <c r="K653" s="356">
        <f>'2023'!E188</f>
        <v>253</v>
      </c>
      <c r="L653" s="356">
        <f>'58.14'!C13</f>
        <v>253000</v>
      </c>
      <c r="M653" s="791">
        <f t="shared" ref="M653:M665" si="825">K653/J653</f>
        <v>0.41272430668841764</v>
      </c>
      <c r="N653" s="356"/>
      <c r="O653" s="356"/>
      <c r="P653" s="356"/>
    </row>
    <row r="654" spans="1:16" x14ac:dyDescent="0.2">
      <c r="A654" s="202"/>
      <c r="B654" s="203"/>
      <c r="C654" s="203"/>
      <c r="D654" s="203"/>
      <c r="E654" s="929" t="s">
        <v>325</v>
      </c>
      <c r="F654" s="410" t="s">
        <v>110</v>
      </c>
      <c r="G654" s="956" t="s">
        <v>355</v>
      </c>
      <c r="H654" s="186"/>
      <c r="I654" s="261">
        <v>6703</v>
      </c>
      <c r="J654" s="356">
        <v>3448</v>
      </c>
      <c r="K654" s="356">
        <f>'2023'!E189</f>
        <v>1392</v>
      </c>
      <c r="L654" s="356">
        <f>'58.14'!J13</f>
        <v>1392000</v>
      </c>
      <c r="M654" s="791">
        <f t="shared" si="825"/>
        <v>0.40371229698375871</v>
      </c>
      <c r="N654" s="356"/>
      <c r="O654" s="356"/>
      <c r="P654" s="356"/>
    </row>
    <row r="655" spans="1:16" x14ac:dyDescent="0.2">
      <c r="A655" s="205"/>
      <c r="B655" s="158"/>
      <c r="C655" s="158"/>
      <c r="D655" s="158"/>
      <c r="E655" s="930"/>
      <c r="F655" s="410" t="s">
        <v>111</v>
      </c>
      <c r="G655" s="957"/>
      <c r="H655" s="186"/>
      <c r="I655" s="261">
        <v>6703</v>
      </c>
      <c r="J655" s="356">
        <v>3384</v>
      </c>
      <c r="K655" s="356">
        <f>'2023'!E190</f>
        <v>1392</v>
      </c>
      <c r="L655" s="356">
        <f>'58.14'!H13</f>
        <v>1392000</v>
      </c>
      <c r="M655" s="791">
        <f t="shared" si="825"/>
        <v>0.41134751773049644</v>
      </c>
      <c r="N655" s="356"/>
      <c r="O655" s="356"/>
      <c r="P655" s="356"/>
    </row>
    <row r="656" spans="1:16" x14ac:dyDescent="0.2">
      <c r="A656" s="202"/>
      <c r="B656" s="203"/>
      <c r="C656" s="203"/>
      <c r="D656" s="203"/>
      <c r="E656" s="929" t="s">
        <v>187</v>
      </c>
      <c r="F656" s="410" t="s">
        <v>110</v>
      </c>
      <c r="G656" s="956" t="s">
        <v>356</v>
      </c>
      <c r="H656" s="186"/>
      <c r="I656" s="261">
        <v>31</v>
      </c>
      <c r="J656" s="356">
        <v>501</v>
      </c>
      <c r="K656" s="356">
        <f>'2023'!E191</f>
        <v>480</v>
      </c>
      <c r="L656" s="356">
        <f>'58.14'!O13</f>
        <v>480000</v>
      </c>
      <c r="M656" s="791">
        <f t="shared" si="825"/>
        <v>0.95808383233532934</v>
      </c>
      <c r="N656" s="356"/>
      <c r="O656" s="356"/>
      <c r="P656" s="356"/>
    </row>
    <row r="657" spans="1:16" x14ac:dyDescent="0.2">
      <c r="A657" s="205"/>
      <c r="B657" s="158"/>
      <c r="C657" s="158"/>
      <c r="D657" s="158"/>
      <c r="E657" s="930"/>
      <c r="F657" s="410" t="s">
        <v>111</v>
      </c>
      <c r="G657" s="957"/>
      <c r="H657" s="186"/>
      <c r="I657" s="261">
        <v>31</v>
      </c>
      <c r="J657" s="356">
        <v>502</v>
      </c>
      <c r="K657" s="356">
        <f>'2023'!E192</f>
        <v>480</v>
      </c>
      <c r="L657" s="356">
        <f>'58.14'!M13</f>
        <v>480000</v>
      </c>
      <c r="M657" s="791">
        <f t="shared" si="825"/>
        <v>0.95617529880478092</v>
      </c>
      <c r="N657" s="356"/>
      <c r="O657" s="356"/>
      <c r="P657" s="356"/>
    </row>
    <row r="658" spans="1:16" hidden="1" x14ac:dyDescent="0.2">
      <c r="A658" s="202"/>
      <c r="B658" s="203"/>
      <c r="C658" s="203"/>
      <c r="D658" s="203"/>
      <c r="E658" s="980" t="s">
        <v>106</v>
      </c>
      <c r="F658" s="409" t="s">
        <v>110</v>
      </c>
      <c r="G658" s="968">
        <v>58.31</v>
      </c>
      <c r="H658" s="265">
        <f>H660+H662+H664</f>
        <v>0</v>
      </c>
      <c r="I658" s="264">
        <f t="shared" ref="I658:P658" si="826">I660+I662+I664</f>
        <v>0</v>
      </c>
      <c r="J658" s="355">
        <f t="shared" ref="J658" si="827">J660+J662+J664</f>
        <v>0</v>
      </c>
      <c r="K658" s="366">
        <f t="shared" si="826"/>
        <v>0</v>
      </c>
      <c r="L658" s="366">
        <f t="shared" si="826"/>
        <v>0</v>
      </c>
      <c r="M658" s="791" t="e">
        <f t="shared" si="825"/>
        <v>#DIV/0!</v>
      </c>
      <c r="N658" s="355">
        <f t="shared" si="826"/>
        <v>0</v>
      </c>
      <c r="O658" s="355">
        <f t="shared" si="826"/>
        <v>0</v>
      </c>
      <c r="P658" s="355">
        <f t="shared" si="826"/>
        <v>0</v>
      </c>
    </row>
    <row r="659" spans="1:16" hidden="1" x14ac:dyDescent="0.2">
      <c r="A659" s="205"/>
      <c r="B659" s="158"/>
      <c r="C659" s="158"/>
      <c r="D659" s="158"/>
      <c r="E659" s="981"/>
      <c r="F659" s="409" t="s">
        <v>111</v>
      </c>
      <c r="G659" s="969"/>
      <c r="H659" s="265">
        <f>H661+H663+H665</f>
        <v>0</v>
      </c>
      <c r="I659" s="264">
        <f t="shared" ref="I659:P659" si="828">I661+I663+I665</f>
        <v>0</v>
      </c>
      <c r="J659" s="355">
        <f t="shared" ref="J659" si="829">J661+J663+J665</f>
        <v>0</v>
      </c>
      <c r="K659" s="366">
        <f t="shared" si="828"/>
        <v>0</v>
      </c>
      <c r="L659" s="366">
        <f t="shared" si="828"/>
        <v>0</v>
      </c>
      <c r="M659" s="791" t="e">
        <f t="shared" si="825"/>
        <v>#DIV/0!</v>
      </c>
      <c r="N659" s="355">
        <f t="shared" si="828"/>
        <v>0</v>
      </c>
      <c r="O659" s="355">
        <f t="shared" si="828"/>
        <v>0</v>
      </c>
      <c r="P659" s="355">
        <f t="shared" si="828"/>
        <v>0</v>
      </c>
    </row>
    <row r="660" spans="1:16" s="225" customFormat="1" hidden="1" x14ac:dyDescent="0.2">
      <c r="A660" s="223"/>
      <c r="B660" s="224"/>
      <c r="C660" s="224"/>
      <c r="D660" s="224"/>
      <c r="E660" s="929" t="s">
        <v>324</v>
      </c>
      <c r="F660" s="409" t="s">
        <v>110</v>
      </c>
      <c r="G660" s="968" t="s">
        <v>790</v>
      </c>
      <c r="H660" s="186">
        <v>0</v>
      </c>
      <c r="I660" s="261">
        <v>0</v>
      </c>
      <c r="J660" s="356">
        <v>0</v>
      </c>
      <c r="K660" s="356">
        <f>'2023'!E195</f>
        <v>0</v>
      </c>
      <c r="L660" s="356">
        <v>0</v>
      </c>
      <c r="M660" s="791" t="e">
        <f t="shared" si="825"/>
        <v>#DIV/0!</v>
      </c>
      <c r="N660" s="356">
        <v>0</v>
      </c>
      <c r="O660" s="356"/>
      <c r="P660" s="356"/>
    </row>
    <row r="661" spans="1:16" s="225" customFormat="1" hidden="1" x14ac:dyDescent="0.2">
      <c r="A661" s="226"/>
      <c r="B661" s="195"/>
      <c r="C661" s="195"/>
      <c r="D661" s="195"/>
      <c r="E661" s="930"/>
      <c r="F661" s="410" t="s">
        <v>111</v>
      </c>
      <c r="G661" s="969"/>
      <c r="H661" s="186">
        <v>0</v>
      </c>
      <c r="I661" s="261">
        <v>0</v>
      </c>
      <c r="J661" s="356">
        <v>0</v>
      </c>
      <c r="K661" s="356">
        <f>'2023'!E196</f>
        <v>0</v>
      </c>
      <c r="L661" s="356">
        <v>0</v>
      </c>
      <c r="M661" s="791" t="e">
        <f t="shared" si="825"/>
        <v>#DIV/0!</v>
      </c>
      <c r="N661" s="356">
        <v>0</v>
      </c>
      <c r="O661" s="356"/>
      <c r="P661" s="356"/>
    </row>
    <row r="662" spans="1:16" s="251" customFormat="1" hidden="1" x14ac:dyDescent="0.2">
      <c r="A662" s="249"/>
      <c r="B662" s="250"/>
      <c r="C662" s="250"/>
      <c r="D662" s="250"/>
      <c r="E662" s="929" t="s">
        <v>325</v>
      </c>
      <c r="F662" s="409" t="s">
        <v>110</v>
      </c>
      <c r="G662" s="968" t="s">
        <v>791</v>
      </c>
      <c r="H662" s="186">
        <v>0</v>
      </c>
      <c r="I662" s="261">
        <v>0</v>
      </c>
      <c r="J662" s="356">
        <v>0</v>
      </c>
      <c r="K662" s="356">
        <f>'2023'!E197</f>
        <v>0</v>
      </c>
      <c r="L662" s="356">
        <v>0</v>
      </c>
      <c r="M662" s="791" t="e">
        <f t="shared" si="825"/>
        <v>#DIV/0!</v>
      </c>
      <c r="N662" s="356">
        <v>0</v>
      </c>
      <c r="O662" s="356"/>
      <c r="P662" s="356"/>
    </row>
    <row r="663" spans="1:16" s="251" customFormat="1" hidden="1" x14ac:dyDescent="0.2">
      <c r="A663" s="252"/>
      <c r="B663" s="253"/>
      <c r="C663" s="253"/>
      <c r="D663" s="253"/>
      <c r="E663" s="930"/>
      <c r="F663" s="410" t="s">
        <v>111</v>
      </c>
      <c r="G663" s="969"/>
      <c r="H663" s="186">
        <v>0</v>
      </c>
      <c r="I663" s="261">
        <v>0</v>
      </c>
      <c r="J663" s="356">
        <v>0</v>
      </c>
      <c r="K663" s="356">
        <f>'2023'!E198</f>
        <v>0</v>
      </c>
      <c r="L663" s="356">
        <v>0</v>
      </c>
      <c r="M663" s="791" t="e">
        <f t="shared" si="825"/>
        <v>#DIV/0!</v>
      </c>
      <c r="N663" s="356">
        <v>0</v>
      </c>
      <c r="O663" s="356"/>
      <c r="P663" s="356"/>
    </row>
    <row r="664" spans="1:16" hidden="1" x14ac:dyDescent="0.2">
      <c r="A664" s="202"/>
      <c r="B664" s="203"/>
      <c r="C664" s="203"/>
      <c r="D664" s="203"/>
      <c r="E664" s="929" t="s">
        <v>187</v>
      </c>
      <c r="F664" s="410" t="s">
        <v>110</v>
      </c>
      <c r="G664" s="956" t="s">
        <v>793</v>
      </c>
      <c r="H664" s="186">
        <v>0</v>
      </c>
      <c r="I664" s="261">
        <v>0</v>
      </c>
      <c r="J664" s="356">
        <v>0</v>
      </c>
      <c r="K664" s="356">
        <f>'2023'!E199</f>
        <v>0</v>
      </c>
      <c r="L664" s="356">
        <v>0</v>
      </c>
      <c r="M664" s="791" t="e">
        <f t="shared" si="825"/>
        <v>#DIV/0!</v>
      </c>
      <c r="N664" s="356"/>
      <c r="O664" s="356"/>
      <c r="P664" s="356"/>
    </row>
    <row r="665" spans="1:16" hidden="1" x14ac:dyDescent="0.2">
      <c r="A665" s="205"/>
      <c r="B665" s="158"/>
      <c r="C665" s="158"/>
      <c r="D665" s="158"/>
      <c r="E665" s="930"/>
      <c r="F665" s="410" t="s">
        <v>111</v>
      </c>
      <c r="G665" s="957"/>
      <c r="H665" s="186">
        <v>0</v>
      </c>
      <c r="I665" s="261">
        <v>0</v>
      </c>
      <c r="J665" s="356">
        <v>0</v>
      </c>
      <c r="K665" s="356">
        <f>'2023'!E200</f>
        <v>0</v>
      </c>
      <c r="L665" s="356">
        <v>0</v>
      </c>
      <c r="M665" s="791" t="e">
        <f t="shared" si="825"/>
        <v>#DIV/0!</v>
      </c>
      <c r="N665" s="356"/>
      <c r="O665" s="356"/>
      <c r="P665" s="356"/>
    </row>
    <row r="666" spans="1:16" s="251" customFormat="1" x14ac:dyDescent="0.2">
      <c r="A666" s="520"/>
      <c r="B666" s="521"/>
      <c r="C666" s="521"/>
      <c r="D666" s="521"/>
      <c r="E666" s="970" t="s">
        <v>244</v>
      </c>
      <c r="F666" s="502" t="s">
        <v>110</v>
      </c>
      <c r="G666" s="964" t="s">
        <v>192</v>
      </c>
      <c r="H666" s="420">
        <f>H668+H670+H681</f>
        <v>0</v>
      </c>
      <c r="I666" s="417">
        <f t="shared" ref="I666:J666" si="830">I668+I670+I681</f>
        <v>68304</v>
      </c>
      <c r="J666" s="535">
        <f t="shared" si="830"/>
        <v>10060</v>
      </c>
      <c r="K666" s="479">
        <f t="shared" ref="K666:P666" si="831">K668+K670+K681</f>
        <v>8791</v>
      </c>
      <c r="L666" s="479">
        <f t="shared" si="831"/>
        <v>8287000</v>
      </c>
      <c r="M666" s="797">
        <f>K666/J666</f>
        <v>0.87385685884691844</v>
      </c>
      <c r="N666" s="535">
        <f t="shared" si="831"/>
        <v>815</v>
      </c>
      <c r="O666" s="535">
        <f t="shared" si="831"/>
        <v>856</v>
      </c>
      <c r="P666" s="535">
        <f t="shared" si="831"/>
        <v>899</v>
      </c>
    </row>
    <row r="667" spans="1:16" s="251" customFormat="1" x14ac:dyDescent="0.2">
      <c r="A667" s="522"/>
      <c r="B667" s="523"/>
      <c r="C667" s="523"/>
      <c r="D667" s="523"/>
      <c r="E667" s="971"/>
      <c r="F667" s="502" t="s">
        <v>111</v>
      </c>
      <c r="G667" s="965"/>
      <c r="H667" s="420">
        <f>H669+H671+H682</f>
        <v>0</v>
      </c>
      <c r="I667" s="417">
        <f t="shared" ref="I667:J667" si="832">I669+I671+I682</f>
        <v>68304</v>
      </c>
      <c r="J667" s="535">
        <f t="shared" si="832"/>
        <v>10060</v>
      </c>
      <c r="K667" s="479">
        <f t="shared" ref="K667:P667" si="833">K669+K671+K682</f>
        <v>8791</v>
      </c>
      <c r="L667" s="479">
        <f t="shared" si="833"/>
        <v>8791000</v>
      </c>
      <c r="M667" s="797">
        <f>K667/J667</f>
        <v>0.87385685884691844</v>
      </c>
      <c r="N667" s="535">
        <f t="shared" si="833"/>
        <v>815</v>
      </c>
      <c r="O667" s="535">
        <f t="shared" si="833"/>
        <v>856</v>
      </c>
      <c r="P667" s="535">
        <f t="shared" si="833"/>
        <v>899</v>
      </c>
    </row>
    <row r="668" spans="1:16" x14ac:dyDescent="0.2">
      <c r="A668" s="202"/>
      <c r="B668" s="203"/>
      <c r="C668" s="203"/>
      <c r="D668" s="203"/>
      <c r="E668" s="929" t="s">
        <v>326</v>
      </c>
      <c r="F668" s="410" t="s">
        <v>110</v>
      </c>
      <c r="G668" s="966" t="s">
        <v>193</v>
      </c>
      <c r="H668" s="186"/>
      <c r="I668" s="261">
        <v>67968</v>
      </c>
      <c r="J668" s="356">
        <v>9453</v>
      </c>
      <c r="K668" s="356">
        <f>'2023'!E203</f>
        <v>8050</v>
      </c>
      <c r="L668" s="356">
        <f>'59.17'!E42</f>
        <v>8050000</v>
      </c>
      <c r="M668" s="791">
        <f>K668/J668</f>
        <v>0.85158150851581504</v>
      </c>
      <c r="N668" s="356"/>
      <c r="O668" s="356"/>
      <c r="P668" s="356"/>
    </row>
    <row r="669" spans="1:16" x14ac:dyDescent="0.2">
      <c r="A669" s="205"/>
      <c r="B669" s="158"/>
      <c r="C669" s="158"/>
      <c r="D669" s="158"/>
      <c r="E669" s="930"/>
      <c r="F669" s="410" t="s">
        <v>111</v>
      </c>
      <c r="G669" s="966"/>
      <c r="H669" s="186"/>
      <c r="I669" s="261">
        <v>67968</v>
      </c>
      <c r="J669" s="356">
        <v>9453</v>
      </c>
      <c r="K669" s="356">
        <f>'2023'!E204</f>
        <v>8050</v>
      </c>
      <c r="L669" s="356">
        <f>'59.17'!C42</f>
        <v>8050000</v>
      </c>
      <c r="M669" s="791">
        <f t="shared" ref="M669:M682" si="834">K669/J669</f>
        <v>0.85158150851581504</v>
      </c>
      <c r="N669" s="356"/>
      <c r="O669" s="356"/>
      <c r="P669" s="356"/>
    </row>
    <row r="670" spans="1:16" x14ac:dyDescent="0.2">
      <c r="A670" s="202"/>
      <c r="B670" s="203"/>
      <c r="C670" s="203"/>
      <c r="D670" s="203"/>
      <c r="E670" s="929" t="s">
        <v>327</v>
      </c>
      <c r="F670" s="410" t="s">
        <v>110</v>
      </c>
      <c r="G670" s="967" t="s">
        <v>245</v>
      </c>
      <c r="H670" s="186"/>
      <c r="I670" s="261">
        <v>203</v>
      </c>
      <c r="J670" s="356">
        <v>376</v>
      </c>
      <c r="K670" s="356">
        <f>'2023'!E205</f>
        <v>504</v>
      </c>
      <c r="L670" s="356">
        <f>'59.40'!I6</f>
        <v>0</v>
      </c>
      <c r="M670" s="791">
        <f t="shared" si="834"/>
        <v>1.3404255319148937</v>
      </c>
      <c r="N670" s="356">
        <f t="shared" ref="N670:N682" si="835">ROUND(K670*1.1,0)</f>
        <v>554</v>
      </c>
      <c r="O670" s="356">
        <f t="shared" ref="O670:P670" si="836">ROUND(N670*1.05,0)</f>
        <v>582</v>
      </c>
      <c r="P670" s="356">
        <f t="shared" si="836"/>
        <v>611</v>
      </c>
    </row>
    <row r="671" spans="1:16" x14ac:dyDescent="0.2">
      <c r="A671" s="205"/>
      <c r="B671" s="158"/>
      <c r="C671" s="158"/>
      <c r="D671" s="158"/>
      <c r="E671" s="930"/>
      <c r="F671" s="410" t="s">
        <v>111</v>
      </c>
      <c r="G671" s="957"/>
      <c r="H671" s="186"/>
      <c r="I671" s="261">
        <v>203</v>
      </c>
      <c r="J671" s="356">
        <v>376</v>
      </c>
      <c r="K671" s="356">
        <f>'2023'!E206</f>
        <v>504</v>
      </c>
      <c r="L671" s="356">
        <f>'59.40'!H7</f>
        <v>504000</v>
      </c>
      <c r="M671" s="791">
        <f t="shared" si="834"/>
        <v>1.3404255319148937</v>
      </c>
      <c r="N671" s="356">
        <f t="shared" si="835"/>
        <v>554</v>
      </c>
      <c r="O671" s="356">
        <f t="shared" ref="O671:P671" si="837">ROUND(N671*1.05,0)</f>
        <v>582</v>
      </c>
      <c r="P671" s="356">
        <f t="shared" si="837"/>
        <v>611</v>
      </c>
    </row>
    <row r="672" spans="1:16" hidden="1" x14ac:dyDescent="0.2">
      <c r="A672" s="174"/>
      <c r="B672" s="164"/>
      <c r="C672" s="164"/>
      <c r="D672" s="164"/>
      <c r="E672" s="267"/>
      <c r="F672" s="348"/>
      <c r="H672" s="162"/>
      <c r="I672" s="262"/>
      <c r="J672" s="799"/>
      <c r="K672" s="356">
        <f>'2023'!E207</f>
        <v>237</v>
      </c>
      <c r="L672" s="356"/>
      <c r="M672" s="791" t="e">
        <f t="shared" si="834"/>
        <v>#DIV/0!</v>
      </c>
      <c r="N672" s="356">
        <f t="shared" si="835"/>
        <v>261</v>
      </c>
      <c r="O672" s="356">
        <f t="shared" ref="O672:P672" si="838">ROUND(N672*1.05,0)</f>
        <v>274</v>
      </c>
      <c r="P672" s="356">
        <f t="shared" si="838"/>
        <v>288</v>
      </c>
    </row>
    <row r="673" spans="1:16" hidden="1" x14ac:dyDescent="0.2">
      <c r="A673" s="174"/>
      <c r="B673" s="164"/>
      <c r="C673" s="164"/>
      <c r="D673" s="164"/>
      <c r="E673" s="267"/>
      <c r="F673" s="348"/>
      <c r="H673" s="162"/>
      <c r="I673" s="262"/>
      <c r="J673" s="799"/>
      <c r="K673" s="356">
        <f>'2023'!E208</f>
        <v>237</v>
      </c>
      <c r="L673" s="356"/>
      <c r="M673" s="791" t="e">
        <f t="shared" si="834"/>
        <v>#DIV/0!</v>
      </c>
      <c r="N673" s="356">
        <f t="shared" si="835"/>
        <v>261</v>
      </c>
      <c r="O673" s="356">
        <f t="shared" ref="O673:P673" si="839">ROUND(N673*1.05,0)</f>
        <v>274</v>
      </c>
      <c r="P673" s="356">
        <f t="shared" si="839"/>
        <v>288</v>
      </c>
    </row>
    <row r="674" spans="1:16" hidden="1" x14ac:dyDescent="0.2">
      <c r="A674" s="174"/>
      <c r="B674" s="164"/>
      <c r="C674" s="164"/>
      <c r="D674" s="164"/>
      <c r="E674" s="267"/>
      <c r="F674" s="348"/>
      <c r="H674" s="162"/>
      <c r="I674" s="262"/>
      <c r="J674" s="799"/>
      <c r="K674" s="356">
        <f>'2023'!E217</f>
        <v>25715</v>
      </c>
      <c r="L674" s="356"/>
      <c r="M674" s="791" t="e">
        <f t="shared" si="834"/>
        <v>#DIV/0!</v>
      </c>
      <c r="N674" s="356">
        <f t="shared" si="835"/>
        <v>28287</v>
      </c>
      <c r="O674" s="356">
        <f t="shared" ref="O674:P674" si="840">ROUND(N674*1.05,0)</f>
        <v>29701</v>
      </c>
      <c r="P674" s="356">
        <f t="shared" si="840"/>
        <v>31186</v>
      </c>
    </row>
    <row r="675" spans="1:16" hidden="1" x14ac:dyDescent="0.2">
      <c r="A675" s="174"/>
      <c r="B675" s="164"/>
      <c r="C675" s="164"/>
      <c r="D675" s="164"/>
      <c r="E675" s="267" t="s">
        <v>723</v>
      </c>
      <c r="F675" s="351"/>
      <c r="H675" s="162"/>
      <c r="I675" s="262"/>
      <c r="J675" s="799"/>
      <c r="K675" s="356">
        <f>'2023'!E218</f>
        <v>25715</v>
      </c>
      <c r="L675" s="356"/>
      <c r="M675" s="791" t="e">
        <f t="shared" si="834"/>
        <v>#DIV/0!</v>
      </c>
      <c r="N675" s="356">
        <f t="shared" si="835"/>
        <v>28287</v>
      </c>
      <c r="O675" s="356">
        <f t="shared" ref="O675:P675" si="841">ROUND(N675*1.05,0)</f>
        <v>29701</v>
      </c>
      <c r="P675" s="356">
        <f t="shared" si="841"/>
        <v>31186</v>
      </c>
    </row>
    <row r="676" spans="1:16" hidden="1" x14ac:dyDescent="0.2">
      <c r="A676" s="174"/>
      <c r="B676" s="164"/>
      <c r="C676" s="164"/>
      <c r="D676" s="164"/>
      <c r="E676" s="267" t="s">
        <v>723</v>
      </c>
      <c r="F676" s="351"/>
      <c r="H676" s="162"/>
      <c r="I676" s="262"/>
      <c r="J676" s="799"/>
      <c r="K676" s="356">
        <f>'2023'!E219</f>
        <v>25715</v>
      </c>
      <c r="L676" s="356"/>
      <c r="M676" s="791" t="e">
        <f t="shared" si="834"/>
        <v>#DIV/0!</v>
      </c>
      <c r="N676" s="356">
        <f t="shared" si="835"/>
        <v>28287</v>
      </c>
      <c r="O676" s="356">
        <f t="shared" ref="O676:P676" si="842">ROUND(N676*1.05,0)</f>
        <v>29701</v>
      </c>
      <c r="P676" s="356">
        <f t="shared" si="842"/>
        <v>31186</v>
      </c>
    </row>
    <row r="677" spans="1:16" s="251" customFormat="1" hidden="1" x14ac:dyDescent="0.2">
      <c r="A677" s="254"/>
      <c r="B677" s="255"/>
      <c r="C677" s="255"/>
      <c r="D677" s="255"/>
      <c r="E677" s="549" t="s">
        <v>743</v>
      </c>
      <c r="F677" s="348" t="s">
        <v>110</v>
      </c>
      <c r="G677" s="352">
        <v>59</v>
      </c>
      <c r="H677" s="162"/>
      <c r="I677" s="262"/>
      <c r="J677" s="799"/>
      <c r="K677" s="356">
        <f>'2023'!E220</f>
        <v>25715</v>
      </c>
      <c r="L677" s="356"/>
      <c r="M677" s="791" t="e">
        <f t="shared" si="834"/>
        <v>#DIV/0!</v>
      </c>
      <c r="N677" s="356">
        <f t="shared" si="835"/>
        <v>28287</v>
      </c>
      <c r="O677" s="356">
        <f t="shared" ref="O677:P677" si="843">ROUND(N677*1.05,0)</f>
        <v>29701</v>
      </c>
      <c r="P677" s="356">
        <f t="shared" si="843"/>
        <v>31186</v>
      </c>
    </row>
    <row r="678" spans="1:16" s="251" customFormat="1" hidden="1" x14ac:dyDescent="0.2">
      <c r="A678" s="254"/>
      <c r="B678" s="255"/>
      <c r="C678" s="255"/>
      <c r="D678" s="255"/>
      <c r="E678" s="549"/>
      <c r="F678" s="348" t="s">
        <v>111</v>
      </c>
      <c r="G678" s="352"/>
      <c r="H678" s="162"/>
      <c r="I678" s="262"/>
      <c r="J678" s="799"/>
      <c r="K678" s="356">
        <f>'2023'!E221</f>
        <v>25715</v>
      </c>
      <c r="L678" s="356"/>
      <c r="M678" s="791" t="e">
        <f t="shared" si="834"/>
        <v>#DIV/0!</v>
      </c>
      <c r="N678" s="356">
        <f t="shared" si="835"/>
        <v>28287</v>
      </c>
      <c r="O678" s="356">
        <f t="shared" ref="O678:P678" si="844">ROUND(N678*1.05,0)</f>
        <v>29701</v>
      </c>
      <c r="P678" s="356">
        <f t="shared" si="844"/>
        <v>31186</v>
      </c>
    </row>
    <row r="679" spans="1:16" hidden="1" x14ac:dyDescent="0.2">
      <c r="A679" s="174"/>
      <c r="B679" s="164"/>
      <c r="C679" s="164"/>
      <c r="D679" s="164"/>
      <c r="E679" s="267" t="s">
        <v>723</v>
      </c>
      <c r="F679" s="351"/>
      <c r="H679" s="162"/>
      <c r="I679" s="262"/>
      <c r="J679" s="799"/>
      <c r="K679" s="356">
        <f>'2023'!E222</f>
        <v>25715</v>
      </c>
      <c r="L679" s="356"/>
      <c r="M679" s="791" t="e">
        <f t="shared" si="834"/>
        <v>#DIV/0!</v>
      </c>
      <c r="N679" s="356">
        <f t="shared" si="835"/>
        <v>28287</v>
      </c>
      <c r="O679" s="356">
        <f t="shared" ref="O679:P679" si="845">ROUND(N679*1.05,0)</f>
        <v>29701</v>
      </c>
      <c r="P679" s="356">
        <f t="shared" si="845"/>
        <v>31186</v>
      </c>
    </row>
    <row r="680" spans="1:16" hidden="1" x14ac:dyDescent="0.2">
      <c r="A680" s="174"/>
      <c r="B680" s="164"/>
      <c r="C680" s="164"/>
      <c r="D680" s="164"/>
      <c r="E680" s="267" t="s">
        <v>723</v>
      </c>
      <c r="F680" s="351"/>
      <c r="H680" s="162"/>
      <c r="I680" s="262"/>
      <c r="J680" s="799"/>
      <c r="K680" s="356">
        <f>'2023'!E223</f>
        <v>0</v>
      </c>
      <c r="L680" s="356"/>
      <c r="M680" s="791" t="e">
        <f t="shared" si="834"/>
        <v>#DIV/0!</v>
      </c>
      <c r="N680" s="356">
        <f t="shared" si="835"/>
        <v>0</v>
      </c>
      <c r="O680" s="356">
        <f t="shared" ref="O680:P680" si="846">ROUND(N680*1.05,0)</f>
        <v>0</v>
      </c>
      <c r="P680" s="356">
        <f t="shared" si="846"/>
        <v>0</v>
      </c>
    </row>
    <row r="681" spans="1:16" x14ac:dyDescent="0.2">
      <c r="A681" s="174"/>
      <c r="B681" s="164"/>
      <c r="C681" s="164"/>
      <c r="D681" s="164"/>
      <c r="E681" s="972" t="s">
        <v>776</v>
      </c>
      <c r="F681" s="410" t="s">
        <v>110</v>
      </c>
      <c r="G681" s="947">
        <v>59.41</v>
      </c>
      <c r="H681" s="186"/>
      <c r="I681" s="261">
        <v>133</v>
      </c>
      <c r="J681" s="356">
        <v>231</v>
      </c>
      <c r="K681" s="356">
        <f>'2023'!E207</f>
        <v>237</v>
      </c>
      <c r="L681" s="356">
        <f>'59.41'!E19</f>
        <v>237000</v>
      </c>
      <c r="M681" s="791">
        <f t="shared" si="834"/>
        <v>1.025974025974026</v>
      </c>
      <c r="N681" s="356">
        <f t="shared" si="835"/>
        <v>261</v>
      </c>
      <c r="O681" s="356">
        <f t="shared" ref="O681:P681" si="847">ROUND(N681*1.05,0)</f>
        <v>274</v>
      </c>
      <c r="P681" s="356">
        <f t="shared" si="847"/>
        <v>288</v>
      </c>
    </row>
    <row r="682" spans="1:16" x14ac:dyDescent="0.2">
      <c r="A682" s="205"/>
      <c r="B682" s="158"/>
      <c r="C682" s="158"/>
      <c r="D682" s="158"/>
      <c r="E682" s="973"/>
      <c r="F682" s="410" t="s">
        <v>111</v>
      </c>
      <c r="G682" s="849"/>
      <c r="H682" s="186"/>
      <c r="I682" s="261">
        <v>133</v>
      </c>
      <c r="J682" s="356">
        <v>231</v>
      </c>
      <c r="K682" s="356">
        <f>'2023'!E208</f>
        <v>237</v>
      </c>
      <c r="L682" s="356">
        <f>'59.41'!C19</f>
        <v>237000</v>
      </c>
      <c r="M682" s="791">
        <f t="shared" si="834"/>
        <v>1.025974025974026</v>
      </c>
      <c r="N682" s="356">
        <f t="shared" si="835"/>
        <v>261</v>
      </c>
      <c r="O682" s="356">
        <f t="shared" ref="O682:P682" si="848">ROUND(N682*1.05,0)</f>
        <v>274</v>
      </c>
      <c r="P682" s="356">
        <f t="shared" si="848"/>
        <v>288</v>
      </c>
    </row>
    <row r="683" spans="1:16" x14ac:dyDescent="0.2">
      <c r="A683" s="495"/>
      <c r="B683" s="452"/>
      <c r="C683" s="452"/>
      <c r="D683" s="452"/>
      <c r="E683" s="974" t="s">
        <v>866</v>
      </c>
      <c r="F683" s="505" t="s">
        <v>110</v>
      </c>
      <c r="G683" s="950">
        <v>60</v>
      </c>
      <c r="H683" s="548"/>
      <c r="I683" s="424"/>
      <c r="J683" s="480"/>
      <c r="K683" s="479">
        <f>K685+K687+K689</f>
        <v>485938</v>
      </c>
      <c r="L683" s="479">
        <f t="shared" ref="L683:P683" si="849">L685+L687+L689</f>
        <v>485938000</v>
      </c>
      <c r="M683" s="797">
        <f t="shared" si="849"/>
        <v>0</v>
      </c>
      <c r="N683" s="535">
        <f t="shared" si="849"/>
        <v>0</v>
      </c>
      <c r="O683" s="535">
        <f t="shared" si="849"/>
        <v>0</v>
      </c>
      <c r="P683" s="535">
        <f t="shared" si="849"/>
        <v>0</v>
      </c>
    </row>
    <row r="684" spans="1:16" x14ac:dyDescent="0.2">
      <c r="A684" s="488"/>
      <c r="B684" s="490"/>
      <c r="C684" s="490"/>
      <c r="D684" s="490"/>
      <c r="E684" s="975"/>
      <c r="F684" s="505" t="s">
        <v>111</v>
      </c>
      <c r="G684" s="951"/>
      <c r="H684" s="548"/>
      <c r="I684" s="424"/>
      <c r="J684" s="480"/>
      <c r="K684" s="479">
        <f>K686+K688+K690</f>
        <v>162300</v>
      </c>
      <c r="L684" s="479">
        <f t="shared" ref="L684:P684" si="850">L686+L688+L690</f>
        <v>162300000</v>
      </c>
      <c r="M684" s="797">
        <f t="shared" si="850"/>
        <v>0</v>
      </c>
      <c r="N684" s="535">
        <f t="shared" si="850"/>
        <v>107880</v>
      </c>
      <c r="O684" s="535">
        <f t="shared" si="850"/>
        <v>107879</v>
      </c>
      <c r="P684" s="535">
        <f t="shared" si="850"/>
        <v>107879</v>
      </c>
    </row>
    <row r="685" spans="1:16" x14ac:dyDescent="0.2">
      <c r="A685" s="174"/>
      <c r="B685" s="164"/>
      <c r="C685" s="164"/>
      <c r="D685" s="164"/>
      <c r="E685" s="976" t="s">
        <v>909</v>
      </c>
      <c r="F685" s="410" t="s">
        <v>110</v>
      </c>
      <c r="G685" s="875" t="s">
        <v>868</v>
      </c>
      <c r="H685" s="186"/>
      <c r="I685" s="261"/>
      <c r="J685" s="356"/>
      <c r="K685" s="356">
        <f>'2023'!E211</f>
        <v>408351</v>
      </c>
      <c r="L685" s="356">
        <f>'2023'!D211</f>
        <v>408351000</v>
      </c>
      <c r="M685" s="791"/>
      <c r="N685" s="356">
        <v>0</v>
      </c>
      <c r="O685" s="356">
        <v>0</v>
      </c>
      <c r="P685" s="356">
        <v>0</v>
      </c>
    </row>
    <row r="686" spans="1:16" x14ac:dyDescent="0.2">
      <c r="A686" s="205"/>
      <c r="B686" s="158"/>
      <c r="C686" s="158"/>
      <c r="D686" s="158"/>
      <c r="E686" s="977"/>
      <c r="F686" s="410" t="s">
        <v>111</v>
      </c>
      <c r="G686" s="877"/>
      <c r="H686" s="186"/>
      <c r="I686" s="261"/>
      <c r="J686" s="356"/>
      <c r="K686" s="356">
        <f>'2023'!E212</f>
        <v>137667</v>
      </c>
      <c r="L686" s="356">
        <f>'2023'!D212</f>
        <v>137667000</v>
      </c>
      <c r="M686" s="791"/>
      <c r="N686" s="356">
        <v>90228</v>
      </c>
      <c r="O686" s="356">
        <v>90228</v>
      </c>
      <c r="P686" s="356">
        <v>90228</v>
      </c>
    </row>
    <row r="687" spans="1:16" x14ac:dyDescent="0.2">
      <c r="A687" s="174"/>
      <c r="B687" s="164"/>
      <c r="C687" s="164"/>
      <c r="D687" s="164"/>
      <c r="E687" s="976" t="s">
        <v>860</v>
      </c>
      <c r="F687" s="410" t="s">
        <v>110</v>
      </c>
      <c r="G687" s="875" t="s">
        <v>869</v>
      </c>
      <c r="H687" s="186"/>
      <c r="I687" s="261"/>
      <c r="J687" s="356"/>
      <c r="K687" s="356">
        <f>'2023'!E213</f>
        <v>0</v>
      </c>
      <c r="L687" s="356">
        <f>'2023'!D213</f>
        <v>0</v>
      </c>
      <c r="M687" s="791"/>
      <c r="N687" s="356"/>
      <c r="O687" s="356"/>
      <c r="P687" s="356"/>
    </row>
    <row r="688" spans="1:16" x14ac:dyDescent="0.2">
      <c r="A688" s="205"/>
      <c r="B688" s="158"/>
      <c r="C688" s="158"/>
      <c r="D688" s="158"/>
      <c r="E688" s="977"/>
      <c r="F688" s="410" t="s">
        <v>111</v>
      </c>
      <c r="G688" s="877"/>
      <c r="H688" s="186"/>
      <c r="I688" s="261"/>
      <c r="J688" s="356"/>
      <c r="K688" s="356">
        <f>'2023'!E214</f>
        <v>0</v>
      </c>
      <c r="L688" s="356">
        <f>'2023'!D214</f>
        <v>0</v>
      </c>
      <c r="M688" s="791"/>
      <c r="N688" s="356"/>
      <c r="O688" s="356"/>
      <c r="P688" s="356"/>
    </row>
    <row r="689" spans="1:16" x14ac:dyDescent="0.2">
      <c r="A689" s="174"/>
      <c r="B689" s="164"/>
      <c r="C689" s="164"/>
      <c r="D689" s="164"/>
      <c r="E689" s="978" t="s">
        <v>861</v>
      </c>
      <c r="F689" s="412" t="s">
        <v>110</v>
      </c>
      <c r="G689" s="876" t="s">
        <v>870</v>
      </c>
      <c r="H689" s="186"/>
      <c r="I689" s="261"/>
      <c r="J689" s="356"/>
      <c r="K689" s="356">
        <f>'2023'!E215</f>
        <v>77587</v>
      </c>
      <c r="L689" s="356">
        <f>'2023'!D215</f>
        <v>77587000</v>
      </c>
      <c r="M689" s="791"/>
      <c r="N689" s="356">
        <v>0</v>
      </c>
      <c r="O689" s="356">
        <v>0</v>
      </c>
      <c r="P689" s="356">
        <v>0</v>
      </c>
    </row>
    <row r="690" spans="1:16" x14ac:dyDescent="0.2">
      <c r="A690" s="205"/>
      <c r="B690" s="158"/>
      <c r="C690" s="158"/>
      <c r="D690" s="158"/>
      <c r="E690" s="979"/>
      <c r="F690" s="413" t="s">
        <v>111</v>
      </c>
      <c r="G690" s="876"/>
      <c r="H690" s="186"/>
      <c r="I690" s="261"/>
      <c r="J690" s="356"/>
      <c r="K690" s="356">
        <f>'2023'!E216</f>
        <v>24633</v>
      </c>
      <c r="L690" s="356">
        <f>'2023'!D216</f>
        <v>24633000</v>
      </c>
      <c r="M690" s="791"/>
      <c r="N690" s="356">
        <v>17652</v>
      </c>
      <c r="O690" s="356">
        <v>17651</v>
      </c>
      <c r="P690" s="356">
        <v>17651</v>
      </c>
    </row>
    <row r="691" spans="1:16" x14ac:dyDescent="0.2">
      <c r="A691" s="484"/>
      <c r="B691" s="486"/>
      <c r="C691" s="486"/>
      <c r="D691" s="486"/>
      <c r="E691" s="960" t="s">
        <v>194</v>
      </c>
      <c r="F691" s="502" t="s">
        <v>110</v>
      </c>
      <c r="G691" s="962">
        <v>70</v>
      </c>
      <c r="H691" s="547">
        <f>H693</f>
        <v>0</v>
      </c>
      <c r="I691" s="469">
        <f t="shared" ref="I691:J691" si="851">I693</f>
        <v>4592</v>
      </c>
      <c r="J691" s="479">
        <f t="shared" si="851"/>
        <v>35475</v>
      </c>
      <c r="K691" s="479">
        <f t="shared" ref="K691:P691" si="852">K693</f>
        <v>25715</v>
      </c>
      <c r="L691" s="479">
        <f t="shared" ref="L691" si="853">L693</f>
        <v>25715481</v>
      </c>
      <c r="M691" s="795">
        <f>K691/J691</f>
        <v>0.72487667371388298</v>
      </c>
      <c r="N691" s="479">
        <f t="shared" si="852"/>
        <v>28287</v>
      </c>
      <c r="O691" s="479">
        <f t="shared" si="852"/>
        <v>29701</v>
      </c>
      <c r="P691" s="479">
        <f t="shared" si="852"/>
        <v>31187</v>
      </c>
    </row>
    <row r="692" spans="1:16" x14ac:dyDescent="0.2">
      <c r="A692" s="488"/>
      <c r="B692" s="490"/>
      <c r="C692" s="490"/>
      <c r="D692" s="490"/>
      <c r="E692" s="961"/>
      <c r="F692" s="502" t="s">
        <v>111</v>
      </c>
      <c r="G692" s="963"/>
      <c r="H692" s="547">
        <f>H694</f>
        <v>0</v>
      </c>
      <c r="I692" s="469">
        <f t="shared" ref="I692:J692" si="854">I694</f>
        <v>4592</v>
      </c>
      <c r="J692" s="479">
        <f t="shared" si="854"/>
        <v>35475</v>
      </c>
      <c r="K692" s="479">
        <f t="shared" ref="K692:P692" si="855">K694</f>
        <v>25715</v>
      </c>
      <c r="L692" s="479">
        <f t="shared" ref="L692" si="856">L694</f>
        <v>25715481</v>
      </c>
      <c r="M692" s="795">
        <f t="shared" ref="M692:M696" si="857">K692/J692</f>
        <v>0.72487667371388298</v>
      </c>
      <c r="N692" s="479">
        <f t="shared" si="855"/>
        <v>28287</v>
      </c>
      <c r="O692" s="479">
        <f t="shared" si="855"/>
        <v>29701</v>
      </c>
      <c r="P692" s="479">
        <f t="shared" si="855"/>
        <v>31187</v>
      </c>
    </row>
    <row r="693" spans="1:16" x14ac:dyDescent="0.2">
      <c r="A693" s="484"/>
      <c r="B693" s="486"/>
      <c r="C693" s="486"/>
      <c r="D693" s="486"/>
      <c r="E693" s="960" t="s">
        <v>195</v>
      </c>
      <c r="F693" s="502" t="s">
        <v>110</v>
      </c>
      <c r="G693" s="962">
        <v>71</v>
      </c>
      <c r="H693" s="547">
        <f>H695</f>
        <v>0</v>
      </c>
      <c r="I693" s="469">
        <f t="shared" ref="I693:J693" si="858">I695</f>
        <v>4592</v>
      </c>
      <c r="J693" s="479">
        <f t="shared" si="858"/>
        <v>35475</v>
      </c>
      <c r="K693" s="479">
        <f t="shared" ref="K693:P693" si="859">K695</f>
        <v>25715</v>
      </c>
      <c r="L693" s="479">
        <f t="shared" ref="L693" si="860">L695</f>
        <v>25715481</v>
      </c>
      <c r="M693" s="795">
        <f t="shared" si="857"/>
        <v>0.72487667371388298</v>
      </c>
      <c r="N693" s="479">
        <f t="shared" si="859"/>
        <v>28287</v>
      </c>
      <c r="O693" s="479">
        <f t="shared" si="859"/>
        <v>29701</v>
      </c>
      <c r="P693" s="479">
        <f t="shared" si="859"/>
        <v>31187</v>
      </c>
    </row>
    <row r="694" spans="1:16" x14ac:dyDescent="0.2">
      <c r="A694" s="488"/>
      <c r="B694" s="490"/>
      <c r="C694" s="490"/>
      <c r="D694" s="490"/>
      <c r="E694" s="961"/>
      <c r="F694" s="502" t="s">
        <v>111</v>
      </c>
      <c r="G694" s="963"/>
      <c r="H694" s="547">
        <f>H696</f>
        <v>0</v>
      </c>
      <c r="I694" s="469">
        <f t="shared" ref="I694:J694" si="861">I696</f>
        <v>4592</v>
      </c>
      <c r="J694" s="479">
        <f t="shared" si="861"/>
        <v>35475</v>
      </c>
      <c r="K694" s="479">
        <f t="shared" ref="K694:P694" si="862">K696</f>
        <v>25715</v>
      </c>
      <c r="L694" s="479">
        <f t="shared" ref="L694" si="863">L696</f>
        <v>25715481</v>
      </c>
      <c r="M694" s="795">
        <f t="shared" si="857"/>
        <v>0.72487667371388298</v>
      </c>
      <c r="N694" s="479">
        <f t="shared" si="862"/>
        <v>28287</v>
      </c>
      <c r="O694" s="479">
        <f t="shared" si="862"/>
        <v>29701</v>
      </c>
      <c r="P694" s="479">
        <f t="shared" si="862"/>
        <v>31187</v>
      </c>
    </row>
    <row r="695" spans="1:16" x14ac:dyDescent="0.2">
      <c r="A695" s="484"/>
      <c r="B695" s="486"/>
      <c r="C695" s="486"/>
      <c r="D695" s="486"/>
      <c r="E695" s="960" t="s">
        <v>328</v>
      </c>
      <c r="F695" s="502" t="s">
        <v>110</v>
      </c>
      <c r="G695" s="964" t="s">
        <v>196</v>
      </c>
      <c r="H695" s="547">
        <f>H697+H699+H701</f>
        <v>0</v>
      </c>
      <c r="I695" s="469">
        <f t="shared" ref="I695:J695" si="864">I697+I699+I701</f>
        <v>4592</v>
      </c>
      <c r="J695" s="479">
        <f t="shared" si="864"/>
        <v>35475</v>
      </c>
      <c r="K695" s="479">
        <f t="shared" ref="K695:P695" si="865">K697+K699+K701</f>
        <v>25715</v>
      </c>
      <c r="L695" s="479">
        <f t="shared" ref="L695" si="866">L697+L699+L701</f>
        <v>25715481</v>
      </c>
      <c r="M695" s="795">
        <f t="shared" si="857"/>
        <v>0.72487667371388298</v>
      </c>
      <c r="N695" s="479">
        <f t="shared" si="865"/>
        <v>28287</v>
      </c>
      <c r="O695" s="479">
        <f t="shared" si="865"/>
        <v>29701</v>
      </c>
      <c r="P695" s="479">
        <f t="shared" si="865"/>
        <v>31187</v>
      </c>
    </row>
    <row r="696" spans="1:16" x14ac:dyDescent="0.2">
      <c r="A696" s="488"/>
      <c r="B696" s="490"/>
      <c r="C696" s="490"/>
      <c r="D696" s="490"/>
      <c r="E696" s="961"/>
      <c r="F696" s="502" t="s">
        <v>111</v>
      </c>
      <c r="G696" s="965"/>
      <c r="H696" s="547">
        <f>H698+H700+H702</f>
        <v>0</v>
      </c>
      <c r="I696" s="469">
        <f t="shared" ref="I696:J696" si="867">I698+I700+I702</f>
        <v>4592</v>
      </c>
      <c r="J696" s="479">
        <f t="shared" si="867"/>
        <v>35475</v>
      </c>
      <c r="K696" s="479">
        <f t="shared" ref="K696:P696" si="868">K698+K700+K702</f>
        <v>25715</v>
      </c>
      <c r="L696" s="479">
        <f t="shared" ref="L696" si="869">L698+L700+L702</f>
        <v>25715481</v>
      </c>
      <c r="M696" s="795">
        <f t="shared" si="857"/>
        <v>0.72487667371388298</v>
      </c>
      <c r="N696" s="479">
        <f t="shared" si="868"/>
        <v>28287</v>
      </c>
      <c r="O696" s="479">
        <f t="shared" si="868"/>
        <v>29701</v>
      </c>
      <c r="P696" s="479">
        <f t="shared" si="868"/>
        <v>31187</v>
      </c>
    </row>
    <row r="697" spans="1:16" x14ac:dyDescent="0.2">
      <c r="A697" s="202"/>
      <c r="B697" s="203"/>
      <c r="C697" s="203"/>
      <c r="D697" s="203"/>
      <c r="E697" s="954" t="s">
        <v>329</v>
      </c>
      <c r="F697" s="410" t="s">
        <v>110</v>
      </c>
      <c r="G697" s="956" t="s">
        <v>197</v>
      </c>
      <c r="H697" s="186"/>
      <c r="I697" s="261">
        <v>258</v>
      </c>
      <c r="J697" s="356">
        <v>106</v>
      </c>
      <c r="K697" s="356">
        <f>'2023'!E223</f>
        <v>0</v>
      </c>
      <c r="L697" s="356">
        <f>'71.01.02'!E30</f>
        <v>0</v>
      </c>
      <c r="M697" s="791">
        <f>K697/J697</f>
        <v>0</v>
      </c>
      <c r="N697" s="356">
        <f t="shared" ref="N697:N698" si="870">K697*1.1</f>
        <v>0</v>
      </c>
      <c r="O697" s="356">
        <f t="shared" ref="O697:P697" si="871">N697*1.05</f>
        <v>0</v>
      </c>
      <c r="P697" s="356">
        <f t="shared" si="871"/>
        <v>0</v>
      </c>
    </row>
    <row r="698" spans="1:16" x14ac:dyDescent="0.2">
      <c r="A698" s="205"/>
      <c r="B698" s="158"/>
      <c r="C698" s="158"/>
      <c r="D698" s="158"/>
      <c r="E698" s="955"/>
      <c r="F698" s="410" t="s">
        <v>111</v>
      </c>
      <c r="G698" s="957"/>
      <c r="H698" s="186"/>
      <c r="I698" s="261">
        <v>258</v>
      </c>
      <c r="J698" s="356">
        <v>106</v>
      </c>
      <c r="K698" s="356">
        <f>'2023'!E224</f>
        <v>0</v>
      </c>
      <c r="L698" s="356">
        <f>'71.01.02'!C30</f>
        <v>0</v>
      </c>
      <c r="M698" s="791">
        <f t="shared" ref="M698:M702" si="872">K698/J698</f>
        <v>0</v>
      </c>
      <c r="N698" s="356">
        <f t="shared" si="870"/>
        <v>0</v>
      </c>
      <c r="O698" s="356">
        <f t="shared" ref="O698:P698" si="873">N698*1.05</f>
        <v>0</v>
      </c>
      <c r="P698" s="356">
        <f t="shared" si="873"/>
        <v>0</v>
      </c>
    </row>
    <row r="699" spans="1:16" x14ac:dyDescent="0.2">
      <c r="A699" s="202"/>
      <c r="B699" s="203"/>
      <c r="C699" s="203"/>
      <c r="D699" s="203"/>
      <c r="E699" s="954" t="s">
        <v>330</v>
      </c>
      <c r="F699" s="410" t="s">
        <v>110</v>
      </c>
      <c r="G699" s="956" t="s">
        <v>198</v>
      </c>
      <c r="H699" s="186"/>
      <c r="I699" s="261">
        <v>3018</v>
      </c>
      <c r="J699" s="356">
        <v>1767</v>
      </c>
      <c r="K699" s="356">
        <f>'2023'!E225</f>
        <v>1585</v>
      </c>
      <c r="L699" s="356">
        <f>'71.01.03'!E12</f>
        <v>1585000</v>
      </c>
      <c r="M699" s="791">
        <f t="shared" si="872"/>
        <v>0.89700056593095645</v>
      </c>
      <c r="N699" s="356">
        <f t="shared" ref="N699:N702" si="874">ROUND(K699*1.1,0)</f>
        <v>1744</v>
      </c>
      <c r="O699" s="356">
        <f t="shared" ref="O699:P699" si="875">ROUND(N699*1.05,0)</f>
        <v>1831</v>
      </c>
      <c r="P699" s="356">
        <f t="shared" si="875"/>
        <v>1923</v>
      </c>
    </row>
    <row r="700" spans="1:16" x14ac:dyDescent="0.2">
      <c r="A700" s="205"/>
      <c r="B700" s="158"/>
      <c r="C700" s="158"/>
      <c r="D700" s="158"/>
      <c r="E700" s="955"/>
      <c r="F700" s="410" t="s">
        <v>111</v>
      </c>
      <c r="G700" s="957"/>
      <c r="H700" s="186"/>
      <c r="I700" s="261">
        <v>3018</v>
      </c>
      <c r="J700" s="356">
        <v>1767</v>
      </c>
      <c r="K700" s="356">
        <f>'2023'!E226</f>
        <v>1585</v>
      </c>
      <c r="L700" s="356">
        <f>'71.01.03'!C12</f>
        <v>1585000</v>
      </c>
      <c r="M700" s="791">
        <f t="shared" si="872"/>
        <v>0.89700056593095645</v>
      </c>
      <c r="N700" s="356">
        <f t="shared" si="874"/>
        <v>1744</v>
      </c>
      <c r="O700" s="356">
        <f t="shared" ref="O700:P700" si="876">ROUND(N700*1.05,0)</f>
        <v>1831</v>
      </c>
      <c r="P700" s="356">
        <f t="shared" si="876"/>
        <v>1923</v>
      </c>
    </row>
    <row r="701" spans="1:16" x14ac:dyDescent="0.2">
      <c r="A701" s="202"/>
      <c r="B701" s="203"/>
      <c r="C701" s="203"/>
      <c r="D701" s="203"/>
      <c r="E701" s="958" t="s">
        <v>199</v>
      </c>
      <c r="F701" s="410" t="s">
        <v>110</v>
      </c>
      <c r="G701" s="956" t="s">
        <v>200</v>
      </c>
      <c r="H701" s="186"/>
      <c r="I701" s="261">
        <v>1316</v>
      </c>
      <c r="J701" s="356">
        <v>33602</v>
      </c>
      <c r="K701" s="356">
        <f>'2023'!E227</f>
        <v>24130</v>
      </c>
      <c r="L701" s="356">
        <f>'71.01.30'!E23</f>
        <v>24130481</v>
      </c>
      <c r="M701" s="791">
        <f t="shared" si="872"/>
        <v>0.71811201714183681</v>
      </c>
      <c r="N701" s="356">
        <f t="shared" si="874"/>
        <v>26543</v>
      </c>
      <c r="O701" s="356">
        <f t="shared" ref="O701:P701" si="877">ROUND(N701*1.05,0)</f>
        <v>27870</v>
      </c>
      <c r="P701" s="356">
        <f t="shared" si="877"/>
        <v>29264</v>
      </c>
    </row>
    <row r="702" spans="1:16" x14ac:dyDescent="0.2">
      <c r="A702" s="205"/>
      <c r="B702" s="158"/>
      <c r="C702" s="158"/>
      <c r="D702" s="158"/>
      <c r="E702" s="959"/>
      <c r="F702" s="410" t="s">
        <v>111</v>
      </c>
      <c r="G702" s="957"/>
      <c r="H702" s="186"/>
      <c r="I702" s="261">
        <v>1316</v>
      </c>
      <c r="J702" s="356">
        <v>33602</v>
      </c>
      <c r="K702" s="356">
        <f>'2023'!E228</f>
        <v>24130</v>
      </c>
      <c r="L702" s="356">
        <f>'71.01.30'!C23</f>
        <v>24130481</v>
      </c>
      <c r="M702" s="791">
        <f t="shared" si="872"/>
        <v>0.71811201714183681</v>
      </c>
      <c r="N702" s="356">
        <f t="shared" si="874"/>
        <v>26543</v>
      </c>
      <c r="O702" s="356">
        <f t="shared" ref="O702:P702" si="878">ROUND(N702*1.05,0)</f>
        <v>27870</v>
      </c>
      <c r="P702" s="356">
        <f t="shared" si="878"/>
        <v>29264</v>
      </c>
    </row>
    <row r="703" spans="1:16" hidden="1" x14ac:dyDescent="0.2">
      <c r="A703" s="174"/>
      <c r="B703" s="164"/>
      <c r="C703" s="164"/>
      <c r="D703" s="164"/>
      <c r="E703" s="208"/>
      <c r="F703" s="348"/>
      <c r="G703" s="256"/>
      <c r="H703" s="162"/>
      <c r="I703" s="262"/>
      <c r="J703" s="799"/>
      <c r="K703" s="356">
        <f>'2023'!E238</f>
        <v>0</v>
      </c>
      <c r="L703" s="356"/>
      <c r="M703" s="796" t="e">
        <f t="shared" ref="M703:M710" si="879">ROUND((K703/I703),2)</f>
        <v>#DIV/0!</v>
      </c>
      <c r="N703" s="367"/>
      <c r="O703" s="367"/>
      <c r="P703" s="367"/>
    </row>
    <row r="704" spans="1:16" hidden="1" x14ac:dyDescent="0.2">
      <c r="A704" s="174"/>
      <c r="B704" s="164"/>
      <c r="C704" s="164"/>
      <c r="D704" s="164"/>
      <c r="E704" s="208"/>
      <c r="F704" s="348"/>
      <c r="G704" s="256"/>
      <c r="H704" s="162"/>
      <c r="I704" s="262"/>
      <c r="J704" s="799"/>
      <c r="K704" s="356">
        <f>'2023'!E239</f>
        <v>0</v>
      </c>
      <c r="L704" s="356"/>
      <c r="M704" s="796" t="e">
        <f t="shared" si="879"/>
        <v>#DIV/0!</v>
      </c>
      <c r="N704" s="367"/>
      <c r="O704" s="367"/>
      <c r="P704" s="367"/>
    </row>
    <row r="705" spans="1:16" hidden="1" x14ac:dyDescent="0.2">
      <c r="A705" s="174"/>
      <c r="B705" s="164"/>
      <c r="C705" s="164"/>
      <c r="D705" s="164"/>
      <c r="E705" s="208"/>
      <c r="F705" s="348"/>
      <c r="G705" s="256"/>
      <c r="H705" s="162"/>
      <c r="I705" s="262"/>
      <c r="J705" s="799"/>
      <c r="K705" s="356">
        <f>'2023'!E240</f>
        <v>0</v>
      </c>
      <c r="L705" s="356"/>
      <c r="M705" s="796" t="e">
        <f t="shared" si="879"/>
        <v>#DIV/0!</v>
      </c>
      <c r="N705" s="367"/>
      <c r="O705" s="367"/>
      <c r="P705" s="367"/>
    </row>
    <row r="706" spans="1:16" hidden="1" x14ac:dyDescent="0.2">
      <c r="A706" s="174"/>
      <c r="B706" s="164"/>
      <c r="C706" s="164"/>
      <c r="D706" s="164"/>
      <c r="E706" s="208"/>
      <c r="F706" s="348"/>
      <c r="G706" s="256"/>
      <c r="H706" s="162"/>
      <c r="I706" s="262"/>
      <c r="J706" s="799"/>
      <c r="K706" s="356">
        <f>'2023'!E241</f>
        <v>0</v>
      </c>
      <c r="L706" s="356"/>
      <c r="M706" s="796" t="e">
        <f t="shared" si="879"/>
        <v>#DIV/0!</v>
      </c>
      <c r="N706" s="367"/>
      <c r="O706" s="367"/>
      <c r="P706" s="367"/>
    </row>
    <row r="707" spans="1:16" s="234" customFormat="1" hidden="1" x14ac:dyDescent="0.2">
      <c r="A707" s="236"/>
      <c r="B707" s="237"/>
      <c r="C707" s="237"/>
      <c r="D707" s="237"/>
      <c r="E707" s="209" t="s">
        <v>744</v>
      </c>
      <c r="F707" s="348" t="s">
        <v>110</v>
      </c>
      <c r="G707" s="257" t="s">
        <v>196</v>
      </c>
      <c r="H707" s="162"/>
      <c r="I707" s="262"/>
      <c r="J707" s="799"/>
      <c r="K707" s="356">
        <f>'2023'!E242</f>
        <v>0</v>
      </c>
      <c r="L707" s="356"/>
      <c r="M707" s="796" t="e">
        <f t="shared" si="879"/>
        <v>#DIV/0!</v>
      </c>
      <c r="N707" s="367"/>
      <c r="O707" s="367"/>
      <c r="P707" s="367"/>
    </row>
    <row r="708" spans="1:16" s="234" customFormat="1" hidden="1" x14ac:dyDescent="0.2">
      <c r="A708" s="236"/>
      <c r="B708" s="237"/>
      <c r="C708" s="237"/>
      <c r="D708" s="237"/>
      <c r="E708" s="209"/>
      <c r="F708" s="348" t="s">
        <v>111</v>
      </c>
      <c r="G708" s="257"/>
      <c r="H708" s="162"/>
      <c r="I708" s="262"/>
      <c r="J708" s="799"/>
      <c r="K708" s="356">
        <f>'2023'!E243</f>
        <v>0</v>
      </c>
      <c r="L708" s="356"/>
      <c r="M708" s="796" t="e">
        <f t="shared" si="879"/>
        <v>#DIV/0!</v>
      </c>
      <c r="N708" s="367"/>
      <c r="O708" s="367"/>
      <c r="P708" s="367"/>
    </row>
    <row r="709" spans="1:16" hidden="1" x14ac:dyDescent="0.2">
      <c r="A709" s="174"/>
      <c r="B709" s="164"/>
      <c r="C709" s="164"/>
      <c r="D709" s="164"/>
      <c r="E709" s="172" t="s">
        <v>723</v>
      </c>
      <c r="F709" s="351"/>
      <c r="H709" s="162"/>
      <c r="I709" s="262"/>
      <c r="J709" s="799"/>
      <c r="K709" s="356">
        <f>'2023'!E244</f>
        <v>0</v>
      </c>
      <c r="L709" s="356"/>
      <c r="M709" s="796" t="e">
        <f t="shared" si="879"/>
        <v>#DIV/0!</v>
      </c>
      <c r="N709" s="367"/>
      <c r="O709" s="367"/>
      <c r="P709" s="367"/>
    </row>
    <row r="710" spans="1:16" hidden="1" x14ac:dyDescent="0.2">
      <c r="A710" s="174"/>
      <c r="B710" s="164"/>
      <c r="C710" s="164"/>
      <c r="D710" s="164"/>
      <c r="E710" s="172" t="s">
        <v>723</v>
      </c>
      <c r="F710" s="351"/>
      <c r="H710" s="162"/>
      <c r="I710" s="262"/>
      <c r="J710" s="799"/>
      <c r="K710" s="356">
        <f>'2023'!E245</f>
        <v>0</v>
      </c>
      <c r="L710" s="356"/>
      <c r="M710" s="796" t="e">
        <f t="shared" si="879"/>
        <v>#DIV/0!</v>
      </c>
      <c r="N710" s="367"/>
      <c r="O710" s="367"/>
      <c r="P710" s="367"/>
    </row>
    <row r="711" spans="1:16" s="248" customFormat="1" hidden="1" x14ac:dyDescent="0.2">
      <c r="A711" s="245"/>
      <c r="B711" s="246"/>
      <c r="C711" s="246"/>
      <c r="D711" s="246"/>
      <c r="E711" s="209" t="s">
        <v>745</v>
      </c>
      <c r="F711" s="348" t="s">
        <v>110</v>
      </c>
      <c r="G711" s="352" t="s">
        <v>746</v>
      </c>
      <c r="H711" s="162"/>
      <c r="I711" s="262"/>
      <c r="J711" s="799"/>
      <c r="K711" s="356">
        <f>'2023'!E246</f>
        <v>0</v>
      </c>
      <c r="L711" s="356"/>
      <c r="M711" s="796" t="e">
        <f t="shared" ref="M711:M726" si="880">ROUND((K711/I711),2)</f>
        <v>#DIV/0!</v>
      </c>
      <c r="N711" s="367"/>
      <c r="O711" s="367"/>
      <c r="P711" s="367"/>
    </row>
    <row r="712" spans="1:16" s="248" customFormat="1" hidden="1" x14ac:dyDescent="0.2">
      <c r="A712" s="245"/>
      <c r="B712" s="246"/>
      <c r="C712" s="246"/>
      <c r="D712" s="246"/>
      <c r="E712" s="209"/>
      <c r="F712" s="348" t="s">
        <v>111</v>
      </c>
      <c r="G712" s="352"/>
      <c r="H712" s="162"/>
      <c r="I712" s="262"/>
      <c r="J712" s="799"/>
      <c r="K712" s="356">
        <f>'2023'!E247</f>
        <v>0</v>
      </c>
      <c r="L712" s="356"/>
      <c r="M712" s="796" t="e">
        <f t="shared" si="880"/>
        <v>#DIV/0!</v>
      </c>
      <c r="N712" s="367"/>
      <c r="O712" s="367"/>
      <c r="P712" s="367"/>
    </row>
    <row r="713" spans="1:16" hidden="1" x14ac:dyDescent="0.2">
      <c r="A713" s="174"/>
      <c r="B713" s="164"/>
      <c r="C713" s="164"/>
      <c r="D713" s="164"/>
      <c r="E713" s="172" t="s">
        <v>723</v>
      </c>
      <c r="F713" s="351"/>
      <c r="H713" s="162"/>
      <c r="I713" s="262"/>
      <c r="J713" s="799"/>
      <c r="K713" s="356">
        <f>'2023'!E248</f>
        <v>0</v>
      </c>
      <c r="L713" s="356"/>
      <c r="M713" s="796" t="e">
        <f t="shared" si="880"/>
        <v>#DIV/0!</v>
      </c>
      <c r="N713" s="367"/>
      <c r="O713" s="367"/>
      <c r="P713" s="367"/>
    </row>
    <row r="714" spans="1:16" hidden="1" x14ac:dyDescent="0.2">
      <c r="A714" s="174"/>
      <c r="B714" s="164"/>
      <c r="C714" s="164"/>
      <c r="D714" s="164"/>
      <c r="E714" s="172" t="s">
        <v>723</v>
      </c>
      <c r="F714" s="351"/>
      <c r="H714" s="162"/>
      <c r="I714" s="262"/>
      <c r="J714" s="799"/>
      <c r="K714" s="356">
        <f>'2023'!E249</f>
        <v>0</v>
      </c>
      <c r="L714" s="356"/>
      <c r="M714" s="796" t="e">
        <f t="shared" si="880"/>
        <v>#DIV/0!</v>
      </c>
      <c r="N714" s="367"/>
      <c r="O714" s="367"/>
      <c r="P714" s="367"/>
    </row>
    <row r="715" spans="1:16" hidden="1" x14ac:dyDescent="0.2">
      <c r="A715" s="174"/>
      <c r="B715" s="164"/>
      <c r="C715" s="164"/>
      <c r="D715" s="164"/>
      <c r="E715" s="208" t="s">
        <v>747</v>
      </c>
      <c r="F715" s="348" t="s">
        <v>110</v>
      </c>
      <c r="G715" s="353">
        <v>72</v>
      </c>
      <c r="H715" s="162"/>
      <c r="I715" s="262"/>
      <c r="J715" s="799"/>
      <c r="K715" s="356">
        <f>'2023'!E250</f>
        <v>0</v>
      </c>
      <c r="L715" s="356"/>
      <c r="M715" s="796" t="e">
        <f t="shared" si="880"/>
        <v>#DIV/0!</v>
      </c>
      <c r="N715" s="367"/>
      <c r="O715" s="367"/>
      <c r="P715" s="367"/>
    </row>
    <row r="716" spans="1:16" hidden="1" x14ac:dyDescent="0.2">
      <c r="A716" s="174"/>
      <c r="B716" s="164"/>
      <c r="C716" s="164"/>
      <c r="D716" s="164"/>
      <c r="E716" s="208"/>
      <c r="F716" s="348" t="s">
        <v>111</v>
      </c>
      <c r="G716" s="353"/>
      <c r="H716" s="162"/>
      <c r="I716" s="262"/>
      <c r="J716" s="799"/>
      <c r="K716" s="356">
        <f>'2023'!E251</f>
        <v>0</v>
      </c>
      <c r="L716" s="356"/>
      <c r="M716" s="796" t="e">
        <f t="shared" si="880"/>
        <v>#DIV/0!</v>
      </c>
      <c r="N716" s="367"/>
      <c r="O716" s="367"/>
      <c r="P716" s="367"/>
    </row>
    <row r="717" spans="1:16" s="225" customFormat="1" hidden="1" x14ac:dyDescent="0.2">
      <c r="A717" s="176"/>
      <c r="B717" s="163"/>
      <c r="C717" s="163"/>
      <c r="D717" s="163"/>
      <c r="E717" s="258" t="s">
        <v>748</v>
      </c>
      <c r="F717" s="348" t="s">
        <v>110</v>
      </c>
      <c r="G717" s="259" t="s">
        <v>749</v>
      </c>
      <c r="H717" s="162"/>
      <c r="I717" s="262"/>
      <c r="J717" s="799"/>
      <c r="K717" s="356">
        <f>'2023'!E252</f>
        <v>0</v>
      </c>
      <c r="L717" s="356"/>
      <c r="M717" s="796" t="e">
        <f t="shared" si="880"/>
        <v>#DIV/0!</v>
      </c>
      <c r="N717" s="367"/>
      <c r="O717" s="367"/>
      <c r="P717" s="367"/>
    </row>
    <row r="718" spans="1:16" s="225" customFormat="1" hidden="1" x14ac:dyDescent="0.2">
      <c r="A718" s="176"/>
      <c r="B718" s="163"/>
      <c r="C718" s="163"/>
      <c r="D718" s="163"/>
      <c r="E718" s="258"/>
      <c r="F718" s="348" t="s">
        <v>111</v>
      </c>
      <c r="G718" s="259"/>
      <c r="H718" s="162"/>
      <c r="I718" s="262"/>
      <c r="J718" s="799"/>
      <c r="K718" s="356">
        <f>'2023'!E253</f>
        <v>0</v>
      </c>
      <c r="L718" s="356"/>
      <c r="M718" s="796" t="e">
        <f t="shared" si="880"/>
        <v>#DIV/0!</v>
      </c>
      <c r="N718" s="367"/>
      <c r="O718" s="367"/>
      <c r="P718" s="367"/>
    </row>
    <row r="719" spans="1:16" s="225" customFormat="1" hidden="1" x14ac:dyDescent="0.2">
      <c r="A719" s="176"/>
      <c r="B719" s="163"/>
      <c r="C719" s="163"/>
      <c r="D719" s="163"/>
      <c r="E719" s="172" t="s">
        <v>750</v>
      </c>
      <c r="F719" s="348" t="s">
        <v>110</v>
      </c>
      <c r="G719" s="259" t="s">
        <v>751</v>
      </c>
      <c r="H719" s="162"/>
      <c r="I719" s="262"/>
      <c r="J719" s="799"/>
      <c r="K719" s="356">
        <f>'2023'!E254</f>
        <v>0</v>
      </c>
      <c r="L719" s="356"/>
      <c r="M719" s="796" t="e">
        <f t="shared" si="880"/>
        <v>#DIV/0!</v>
      </c>
      <c r="N719" s="367"/>
      <c r="O719" s="367"/>
      <c r="P719" s="367"/>
    </row>
    <row r="720" spans="1:16" s="225" customFormat="1" hidden="1" x14ac:dyDescent="0.2">
      <c r="A720" s="176"/>
      <c r="B720" s="163"/>
      <c r="C720" s="163"/>
      <c r="D720" s="163"/>
      <c r="E720" s="258"/>
      <c r="F720" s="348" t="s">
        <v>111</v>
      </c>
      <c r="G720" s="259"/>
      <c r="H720" s="162"/>
      <c r="I720" s="262"/>
      <c r="J720" s="799"/>
      <c r="K720" s="356">
        <f>'2023'!E255</f>
        <v>0</v>
      </c>
      <c r="L720" s="356"/>
      <c r="M720" s="796" t="e">
        <f t="shared" si="880"/>
        <v>#DIV/0!</v>
      </c>
      <c r="N720" s="367"/>
      <c r="O720" s="367"/>
      <c r="P720" s="367"/>
    </row>
    <row r="721" spans="1:25" hidden="1" x14ac:dyDescent="0.2">
      <c r="A721" s="174"/>
      <c r="B721" s="164"/>
      <c r="C721" s="164"/>
      <c r="D721" s="164"/>
      <c r="E721" s="172" t="s">
        <v>723</v>
      </c>
      <c r="F721" s="351"/>
      <c r="H721" s="162"/>
      <c r="I721" s="262"/>
      <c r="J721" s="799"/>
      <c r="K721" s="356">
        <f>'2023'!E256</f>
        <v>0</v>
      </c>
      <c r="L721" s="356"/>
      <c r="M721" s="796" t="e">
        <f t="shared" si="880"/>
        <v>#DIV/0!</v>
      </c>
      <c r="N721" s="367"/>
      <c r="O721" s="367"/>
      <c r="P721" s="367"/>
    </row>
    <row r="722" spans="1:25" hidden="1" x14ac:dyDescent="0.2">
      <c r="A722" s="174"/>
      <c r="B722" s="164"/>
      <c r="C722" s="164"/>
      <c r="D722" s="164"/>
      <c r="E722" s="172" t="s">
        <v>723</v>
      </c>
      <c r="F722" s="351"/>
      <c r="H722" s="162"/>
      <c r="I722" s="262"/>
      <c r="J722" s="799"/>
      <c r="K722" s="356">
        <f>'2023'!E257</f>
        <v>0</v>
      </c>
      <c r="L722" s="356"/>
      <c r="M722" s="796" t="e">
        <f t="shared" si="880"/>
        <v>#DIV/0!</v>
      </c>
      <c r="N722" s="367"/>
      <c r="O722" s="367"/>
      <c r="P722" s="367"/>
    </row>
    <row r="723" spans="1:25" hidden="1" x14ac:dyDescent="0.2">
      <c r="A723" s="174"/>
      <c r="B723" s="164"/>
      <c r="C723" s="164"/>
      <c r="D723" s="164"/>
      <c r="E723" s="258" t="s">
        <v>752</v>
      </c>
      <c r="F723" s="348" t="s">
        <v>110</v>
      </c>
      <c r="G723" s="353">
        <v>81</v>
      </c>
      <c r="H723" s="162"/>
      <c r="I723" s="262"/>
      <c r="J723" s="799"/>
      <c r="K723" s="356">
        <f>'2023'!E258</f>
        <v>0</v>
      </c>
      <c r="L723" s="356"/>
      <c r="M723" s="796" t="e">
        <f t="shared" si="880"/>
        <v>#DIV/0!</v>
      </c>
      <c r="N723" s="367"/>
      <c r="O723" s="367"/>
      <c r="P723" s="367"/>
    </row>
    <row r="724" spans="1:25" hidden="1" x14ac:dyDescent="0.2">
      <c r="A724" s="174"/>
      <c r="B724" s="164"/>
      <c r="C724" s="164"/>
      <c r="D724" s="164"/>
      <c r="E724" s="258"/>
      <c r="F724" s="348" t="s">
        <v>111</v>
      </c>
      <c r="G724" s="353"/>
      <c r="H724" s="162"/>
      <c r="I724" s="262"/>
      <c r="J724" s="799"/>
      <c r="K724" s="356">
        <f>'2023'!E259</f>
        <v>0</v>
      </c>
      <c r="L724" s="356"/>
      <c r="M724" s="796" t="e">
        <f t="shared" si="880"/>
        <v>#DIV/0!</v>
      </c>
      <c r="N724" s="367"/>
      <c r="O724" s="367"/>
      <c r="P724" s="367"/>
    </row>
    <row r="725" spans="1:25" hidden="1" x14ac:dyDescent="0.2">
      <c r="A725" s="174"/>
      <c r="B725" s="164"/>
      <c r="C725" s="164"/>
      <c r="D725" s="164"/>
      <c r="E725" s="172" t="s">
        <v>723</v>
      </c>
      <c r="F725" s="351"/>
      <c r="H725" s="162"/>
      <c r="I725" s="262"/>
      <c r="J725" s="799"/>
      <c r="K725" s="356">
        <f>'2023'!E260</f>
        <v>0</v>
      </c>
      <c r="L725" s="356"/>
      <c r="M725" s="796" t="e">
        <f t="shared" si="880"/>
        <v>#DIV/0!</v>
      </c>
      <c r="N725" s="367"/>
      <c r="O725" s="367"/>
      <c r="P725" s="367"/>
    </row>
    <row r="726" spans="1:25" hidden="1" x14ac:dyDescent="0.2">
      <c r="A726" s="174"/>
      <c r="B726" s="164"/>
      <c r="C726" s="164"/>
      <c r="D726" s="164"/>
      <c r="E726" s="172" t="s">
        <v>723</v>
      </c>
      <c r="F726" s="351"/>
      <c r="H726" s="162"/>
      <c r="I726" s="262"/>
      <c r="J726" s="799"/>
      <c r="K726" s="356">
        <f>'2023'!E261</f>
        <v>0</v>
      </c>
      <c r="L726" s="356"/>
      <c r="M726" s="796" t="e">
        <f t="shared" si="880"/>
        <v>#DIV/0!</v>
      </c>
      <c r="N726" s="367"/>
      <c r="O726" s="367"/>
      <c r="P726" s="367"/>
    </row>
    <row r="727" spans="1:25" ht="25.5" x14ac:dyDescent="0.2">
      <c r="A727" s="202"/>
      <c r="B727" s="203"/>
      <c r="C727" s="203"/>
      <c r="D727" s="203"/>
      <c r="E727" s="260" t="s">
        <v>753</v>
      </c>
      <c r="F727" s="189" t="s">
        <v>110</v>
      </c>
      <c r="G727" s="354">
        <v>85</v>
      </c>
      <c r="H727" s="186"/>
      <c r="I727" s="261"/>
      <c r="J727" s="356"/>
      <c r="K727" s="356"/>
      <c r="L727" s="356"/>
      <c r="M727" s="796"/>
      <c r="N727" s="356"/>
      <c r="O727" s="356"/>
      <c r="P727" s="356"/>
    </row>
    <row r="728" spans="1:25" ht="13.5" customHeight="1" x14ac:dyDescent="0.2">
      <c r="A728" s="205"/>
      <c r="B728" s="158"/>
      <c r="C728" s="158"/>
      <c r="D728" s="158"/>
      <c r="E728" s="196"/>
      <c r="F728" s="189" t="s">
        <v>111</v>
      </c>
      <c r="G728" s="191"/>
      <c r="H728" s="186"/>
      <c r="I728" s="261"/>
      <c r="J728" s="356"/>
      <c r="K728" s="356"/>
      <c r="L728" s="356"/>
      <c r="M728" s="796"/>
      <c r="N728" s="356"/>
      <c r="O728" s="356"/>
      <c r="P728" s="356"/>
    </row>
    <row r="729" spans="1:25" ht="13.5" customHeight="1" x14ac:dyDescent="0.2">
      <c r="A729" s="164"/>
      <c r="B729" s="164"/>
      <c r="C729" s="164"/>
      <c r="D729" s="164"/>
      <c r="E729" s="164"/>
      <c r="F729" s="171"/>
      <c r="G729" s="343"/>
      <c r="H729" s="164"/>
      <c r="I729" s="678"/>
      <c r="J729" s="164"/>
      <c r="K729" s="164"/>
      <c r="L729" s="164"/>
      <c r="M729" s="670"/>
      <c r="N729" s="389"/>
      <c r="O729" s="389"/>
      <c r="P729" s="389"/>
    </row>
    <row r="730" spans="1:25" ht="13.5" customHeight="1" x14ac:dyDescent="0.3">
      <c r="A730" s="164"/>
      <c r="B730" s="164"/>
      <c r="C730" s="164"/>
      <c r="D730" s="164"/>
      <c r="E730" s="680" t="s">
        <v>357</v>
      </c>
      <c r="F730" s="171"/>
      <c r="G730" s="343"/>
      <c r="H730" s="164"/>
      <c r="I730" s="678"/>
      <c r="J730" s="678"/>
      <c r="K730" s="683" t="s">
        <v>966</v>
      </c>
      <c r="L730" s="684"/>
      <c r="M730" s="154"/>
      <c r="N730" s="678"/>
      <c r="O730" s="679"/>
      <c r="P730" s="154" t="s">
        <v>358</v>
      </c>
      <c r="R730" s="683"/>
      <c r="S730" s="684"/>
      <c r="V730" s="679"/>
      <c r="Y730" s="612"/>
    </row>
    <row r="731" spans="1:25" ht="13.5" customHeight="1" x14ac:dyDescent="0.2">
      <c r="A731" s="164"/>
      <c r="B731" s="164"/>
      <c r="C731" s="164"/>
      <c r="D731" s="164"/>
      <c r="E731" s="172" t="s">
        <v>894</v>
      </c>
      <c r="F731" s="681"/>
      <c r="J731" s="612"/>
      <c r="K731" s="154" t="s">
        <v>967</v>
      </c>
      <c r="M731" s="154"/>
      <c r="P731" s="154" t="s">
        <v>784</v>
      </c>
      <c r="Y731" s="612"/>
    </row>
    <row r="732" spans="1:25" ht="13.5" customHeight="1" x14ac:dyDescent="0.2">
      <c r="A732" s="164"/>
      <c r="B732" s="164"/>
      <c r="C732" s="164"/>
      <c r="D732" s="164"/>
      <c r="F732" s="171"/>
      <c r="G732" s="343"/>
      <c r="H732" s="164"/>
      <c r="I732" s="678"/>
      <c r="J732" s="678"/>
      <c r="M732" s="154"/>
      <c r="P732" s="154" t="s">
        <v>895</v>
      </c>
      <c r="Y732" s="612"/>
    </row>
    <row r="733" spans="1:25" ht="13.5" customHeight="1" x14ac:dyDescent="0.2">
      <c r="A733" s="164"/>
      <c r="B733" s="164"/>
      <c r="C733" s="164"/>
      <c r="D733" s="164"/>
      <c r="E733" s="164"/>
      <c r="F733" s="171"/>
      <c r="G733" s="343"/>
      <c r="H733" s="164"/>
      <c r="I733" s="678"/>
      <c r="J733" s="164"/>
      <c r="K733" s="164"/>
      <c r="L733" s="164"/>
      <c r="M733" s="670"/>
      <c r="N733" s="389"/>
      <c r="O733" s="389"/>
      <c r="P733" s="389"/>
    </row>
    <row r="734" spans="1:25" ht="13.5" customHeight="1" x14ac:dyDescent="0.2">
      <c r="A734" s="164"/>
      <c r="B734" s="164"/>
      <c r="C734" s="164"/>
      <c r="D734" s="164"/>
      <c r="E734" s="164"/>
      <c r="F734" s="171"/>
      <c r="G734" s="343"/>
      <c r="H734" s="164"/>
      <c r="I734" s="678"/>
      <c r="J734" s="164"/>
      <c r="K734" s="164"/>
      <c r="L734" s="164"/>
      <c r="M734" s="670"/>
      <c r="N734" s="389"/>
      <c r="O734" s="389"/>
      <c r="P734" s="389"/>
    </row>
    <row r="735" spans="1:25" ht="13.5" customHeight="1" x14ac:dyDescent="0.2">
      <c r="A735" s="164"/>
      <c r="B735" s="164"/>
      <c r="C735" s="164"/>
      <c r="D735" s="164"/>
      <c r="E735" s="164"/>
      <c r="F735" s="171"/>
      <c r="G735" s="343"/>
      <c r="H735" s="164"/>
      <c r="I735" s="678"/>
      <c r="J735" s="164"/>
      <c r="K735" s="164"/>
      <c r="L735" s="164"/>
      <c r="M735" s="670"/>
      <c r="N735" s="389"/>
      <c r="O735" s="389"/>
      <c r="P735" s="389"/>
    </row>
    <row r="736" spans="1:25" ht="13.5" customHeight="1" x14ac:dyDescent="0.2">
      <c r="A736" s="164"/>
      <c r="B736" s="164"/>
      <c r="C736" s="164"/>
      <c r="D736" s="164"/>
      <c r="E736" s="164"/>
      <c r="F736" s="171"/>
      <c r="G736" s="343"/>
      <c r="H736" s="164"/>
      <c r="I736" s="678"/>
      <c r="J736" s="164"/>
      <c r="K736" s="164"/>
      <c r="L736" s="164"/>
      <c r="M736" s="670"/>
      <c r="N736" s="389"/>
      <c r="O736" s="389"/>
      <c r="P736" s="389"/>
    </row>
    <row r="737" spans="1:16" ht="13.5" customHeight="1" x14ac:dyDescent="0.2">
      <c r="A737" s="164"/>
      <c r="B737" s="164"/>
      <c r="C737" s="164"/>
      <c r="D737" s="164"/>
      <c r="E737" s="164"/>
      <c r="F737" s="171"/>
      <c r="G737" s="343"/>
      <c r="H737" s="164"/>
      <c r="I737" s="678"/>
      <c r="J737" s="164"/>
      <c r="K737" s="164"/>
      <c r="L737" s="164"/>
      <c r="M737" s="670"/>
      <c r="N737" s="389"/>
      <c r="O737" s="389"/>
      <c r="P737" s="389"/>
    </row>
    <row r="738" spans="1:16" ht="13.5" customHeight="1" x14ac:dyDescent="0.2">
      <c r="A738" s="164"/>
      <c r="B738" s="164"/>
      <c r="C738" s="164"/>
      <c r="D738" s="164"/>
      <c r="E738" s="164"/>
      <c r="F738" s="171"/>
      <c r="G738" s="343"/>
      <c r="H738" s="164"/>
      <c r="I738" s="678"/>
      <c r="J738" s="164"/>
      <c r="K738" s="164"/>
      <c r="L738" s="164"/>
      <c r="M738" s="670"/>
      <c r="N738" s="389"/>
      <c r="O738" s="389"/>
      <c r="P738" s="389"/>
    </row>
    <row r="739" spans="1:16" ht="13.5" customHeight="1" x14ac:dyDescent="0.2">
      <c r="A739" s="164"/>
      <c r="B739" s="164"/>
      <c r="C739" s="164"/>
      <c r="D739" s="164"/>
      <c r="E739" s="164"/>
      <c r="F739" s="171"/>
      <c r="G739" s="343"/>
      <c r="H739" s="164"/>
      <c r="I739" s="678"/>
      <c r="J739" s="164"/>
      <c r="K739" s="164"/>
      <c r="L739" s="164"/>
      <c r="M739" s="670"/>
      <c r="N739" s="389"/>
      <c r="O739" s="389"/>
      <c r="P739" s="389"/>
    </row>
    <row r="740" spans="1:16" ht="13.5" customHeight="1" x14ac:dyDescent="0.2">
      <c r="A740" s="164"/>
      <c r="B740" s="164"/>
      <c r="C740" s="164"/>
      <c r="D740" s="164"/>
      <c r="E740" s="164"/>
      <c r="F740" s="171"/>
      <c r="G740" s="343"/>
      <c r="H740" s="164"/>
      <c r="I740" s="678"/>
      <c r="J740" s="164"/>
      <c r="K740" s="164"/>
      <c r="L740" s="164"/>
      <c r="M740" s="670"/>
      <c r="N740" s="389"/>
      <c r="O740" s="389"/>
      <c r="P740" s="389"/>
    </row>
    <row r="741" spans="1:16" ht="13.5" customHeight="1" x14ac:dyDescent="0.2">
      <c r="A741" s="164"/>
      <c r="B741" s="164"/>
      <c r="C741" s="164"/>
      <c r="D741" s="164"/>
      <c r="E741" s="164"/>
      <c r="F741" s="171"/>
      <c r="G741" s="343"/>
      <c r="H741" s="164"/>
      <c r="I741" s="678"/>
      <c r="J741" s="164"/>
      <c r="K741" s="164"/>
      <c r="L741" s="164"/>
      <c r="M741" s="670"/>
      <c r="N741" s="389"/>
      <c r="O741" s="389"/>
      <c r="P741" s="389"/>
    </row>
    <row r="742" spans="1:16" ht="13.5" customHeight="1" x14ac:dyDescent="0.2">
      <c r="A742" s="164"/>
      <c r="B742" s="164"/>
      <c r="C742" s="164"/>
      <c r="D742" s="164"/>
      <c r="E742" s="164"/>
      <c r="F742" s="171"/>
      <c r="G742" s="343"/>
      <c r="H742" s="164"/>
      <c r="I742" s="678"/>
      <c r="J742" s="164"/>
      <c r="K742" s="164"/>
      <c r="L742" s="164"/>
      <c r="M742" s="670"/>
      <c r="N742" s="389"/>
      <c r="O742" s="389"/>
      <c r="P742" s="389"/>
    </row>
    <row r="743" spans="1:16" ht="13.5" customHeight="1" x14ac:dyDescent="0.2">
      <c r="A743" s="164"/>
      <c r="B743" s="164"/>
      <c r="C743" s="164"/>
      <c r="D743" s="164"/>
      <c r="E743" s="164"/>
      <c r="F743" s="171"/>
      <c r="G743" s="343"/>
      <c r="H743" s="164"/>
      <c r="I743" s="678"/>
      <c r="J743" s="164"/>
      <c r="K743" s="164"/>
      <c r="L743" s="164"/>
      <c r="M743" s="670"/>
      <c r="N743" s="389"/>
      <c r="O743" s="389"/>
      <c r="P743" s="389"/>
    </row>
    <row r="744" spans="1:16" ht="13.5" customHeight="1" x14ac:dyDescent="0.2">
      <c r="A744" s="164"/>
      <c r="B744" s="164"/>
      <c r="C744" s="164"/>
      <c r="D744" s="164"/>
      <c r="E744" s="164"/>
      <c r="F744" s="171"/>
      <c r="G744" s="343"/>
      <c r="H744" s="164"/>
      <c r="I744" s="678"/>
      <c r="J744" s="164"/>
      <c r="K744" s="164"/>
      <c r="L744" s="164"/>
      <c r="M744" s="670"/>
      <c r="N744" s="389"/>
      <c r="O744" s="389"/>
      <c r="P744" s="389"/>
    </row>
    <row r="745" spans="1:16" ht="13.5" customHeight="1" x14ac:dyDescent="0.2">
      <c r="A745" s="164"/>
      <c r="B745" s="164"/>
      <c r="C745" s="164"/>
      <c r="D745" s="164"/>
      <c r="E745" s="164"/>
      <c r="F745" s="171"/>
      <c r="G745" s="343"/>
      <c r="H745" s="164"/>
      <c r="I745" s="678"/>
      <c r="J745" s="164"/>
      <c r="K745" s="164"/>
      <c r="L745" s="164"/>
      <c r="M745" s="670"/>
      <c r="N745" s="389"/>
      <c r="O745" s="389"/>
      <c r="P745" s="389"/>
    </row>
    <row r="746" spans="1:16" ht="13.5" customHeight="1" x14ac:dyDescent="0.2">
      <c r="A746" s="164"/>
      <c r="B746" s="164"/>
      <c r="C746" s="164"/>
      <c r="D746" s="164"/>
      <c r="E746" s="164"/>
      <c r="F746" s="171"/>
      <c r="G746" s="343"/>
      <c r="H746" s="164"/>
      <c r="I746" s="678"/>
      <c r="J746" s="164"/>
      <c r="K746" s="164"/>
      <c r="L746" s="164"/>
      <c r="M746" s="670"/>
      <c r="N746" s="389"/>
      <c r="O746" s="389"/>
      <c r="P746" s="389"/>
    </row>
    <row r="747" spans="1:16" ht="13.5" customHeight="1" x14ac:dyDescent="0.2">
      <c r="A747" s="164"/>
      <c r="B747" s="164"/>
      <c r="C747" s="164"/>
      <c r="D747" s="164"/>
      <c r="E747" s="164"/>
      <c r="F747" s="171"/>
      <c r="G747" s="343"/>
      <c r="H747" s="164"/>
      <c r="I747" s="678"/>
      <c r="J747" s="164"/>
      <c r="K747" s="164"/>
      <c r="L747" s="164"/>
      <c r="M747" s="670"/>
      <c r="N747" s="389"/>
      <c r="O747" s="389"/>
      <c r="P747" s="389"/>
    </row>
    <row r="748" spans="1:16" ht="13.5" customHeight="1" x14ac:dyDescent="0.2">
      <c r="A748" s="164"/>
      <c r="B748" s="164"/>
      <c r="C748" s="164"/>
      <c r="D748" s="164"/>
      <c r="E748" s="164"/>
      <c r="F748" s="171"/>
      <c r="G748" s="343"/>
      <c r="H748" s="164"/>
      <c r="I748" s="678"/>
      <c r="J748" s="164"/>
      <c r="K748" s="164"/>
      <c r="L748" s="164"/>
      <c r="M748" s="670"/>
      <c r="N748" s="389"/>
      <c r="O748" s="389"/>
      <c r="P748" s="389"/>
    </row>
    <row r="749" spans="1:16" ht="13.5" customHeight="1" x14ac:dyDescent="0.2">
      <c r="A749" s="164"/>
      <c r="B749" s="164"/>
      <c r="C749" s="164"/>
      <c r="D749" s="164"/>
      <c r="E749" s="164"/>
      <c r="F749" s="171"/>
      <c r="G749" s="343"/>
      <c r="H749" s="164"/>
      <c r="I749" s="678"/>
      <c r="J749" s="164"/>
      <c r="K749" s="164"/>
      <c r="L749" s="164"/>
      <c r="M749" s="670"/>
      <c r="N749" s="389"/>
      <c r="O749" s="389"/>
      <c r="P749" s="389"/>
    </row>
    <row r="750" spans="1:16" ht="13.5" customHeight="1" x14ac:dyDescent="0.2">
      <c r="A750" s="164"/>
      <c r="B750" s="164"/>
      <c r="C750" s="164"/>
      <c r="D750" s="164"/>
      <c r="E750" s="164"/>
      <c r="F750" s="171"/>
      <c r="G750" s="343"/>
      <c r="H750" s="164"/>
      <c r="I750" s="678"/>
      <c r="J750" s="164"/>
      <c r="K750" s="164"/>
      <c r="L750" s="164"/>
      <c r="M750" s="670"/>
      <c r="N750" s="389"/>
      <c r="O750" s="389"/>
      <c r="P750" s="389"/>
    </row>
    <row r="751" spans="1:16" ht="13.5" customHeight="1" x14ac:dyDescent="0.2">
      <c r="A751" s="164"/>
      <c r="B751" s="164"/>
      <c r="C751" s="164"/>
      <c r="D751" s="164"/>
      <c r="E751" s="164"/>
      <c r="F751" s="171"/>
      <c r="G751" s="343"/>
      <c r="H751" s="164"/>
      <c r="I751" s="678"/>
      <c r="J751" s="164"/>
      <c r="K751" s="164"/>
      <c r="L751" s="164"/>
      <c r="M751" s="670"/>
      <c r="N751" s="389"/>
      <c r="O751" s="389"/>
      <c r="P751" s="389"/>
    </row>
    <row r="752" spans="1:16" ht="13.5" customHeight="1" x14ac:dyDescent="0.2">
      <c r="A752" s="164"/>
      <c r="B752" s="164"/>
      <c r="C752" s="164"/>
      <c r="D752" s="164"/>
      <c r="E752" s="164"/>
      <c r="F752" s="171"/>
      <c r="G752" s="343"/>
      <c r="H752" s="164"/>
      <c r="I752" s="678"/>
      <c r="J752" s="164"/>
      <c r="K752" s="164"/>
      <c r="L752" s="164"/>
      <c r="M752" s="670"/>
      <c r="N752" s="389"/>
      <c r="O752" s="389"/>
      <c r="P752" s="389"/>
    </row>
    <row r="753" spans="1:16" ht="13.5" customHeight="1" x14ac:dyDescent="0.2">
      <c r="A753" s="164"/>
      <c r="B753" s="164"/>
      <c r="C753" s="164"/>
      <c r="D753" s="164"/>
      <c r="E753" s="164"/>
      <c r="F753" s="171"/>
      <c r="G753" s="343"/>
      <c r="H753" s="164"/>
      <c r="I753" s="678"/>
      <c r="J753" s="164"/>
      <c r="K753" s="164"/>
      <c r="L753" s="164"/>
      <c r="M753" s="670"/>
      <c r="N753" s="389"/>
      <c r="O753" s="389"/>
      <c r="P753" s="389"/>
    </row>
    <row r="754" spans="1:16" ht="13.5" customHeight="1" x14ac:dyDescent="0.2">
      <c r="A754" s="164"/>
      <c r="B754" s="164"/>
      <c r="C754" s="164"/>
      <c r="D754" s="164"/>
      <c r="E754" s="164"/>
      <c r="F754" s="171"/>
      <c r="G754" s="343"/>
      <c r="H754" s="164"/>
      <c r="I754" s="678"/>
      <c r="J754" s="164"/>
      <c r="K754" s="164"/>
      <c r="L754" s="164"/>
      <c r="M754" s="670"/>
      <c r="N754" s="389"/>
      <c r="O754" s="389"/>
      <c r="P754" s="389"/>
    </row>
    <row r="755" spans="1:16" ht="13.5" customHeight="1" x14ac:dyDescent="0.2">
      <c r="A755" s="164"/>
      <c r="B755" s="164"/>
      <c r="C755" s="164"/>
      <c r="D755" s="164"/>
      <c r="E755" s="164"/>
      <c r="F755" s="171"/>
      <c r="G755" s="343"/>
      <c r="H755" s="164"/>
      <c r="I755" s="678"/>
      <c r="J755" s="164"/>
      <c r="K755" s="164"/>
      <c r="L755" s="164"/>
      <c r="M755" s="670"/>
      <c r="N755" s="389"/>
      <c r="O755" s="389"/>
      <c r="P755" s="389"/>
    </row>
    <row r="756" spans="1:16" ht="13.5" customHeight="1" x14ac:dyDescent="0.2">
      <c r="A756" s="164"/>
      <c r="B756" s="164"/>
      <c r="C756" s="164"/>
      <c r="D756" s="164"/>
      <c r="E756" s="164"/>
      <c r="F756" s="171"/>
      <c r="G756" s="343"/>
      <c r="H756" s="164"/>
      <c r="I756" s="678"/>
      <c r="J756" s="164"/>
      <c r="K756" s="164"/>
      <c r="L756" s="164"/>
      <c r="M756" s="670"/>
      <c r="N756" s="389"/>
      <c r="O756" s="389"/>
      <c r="P756" s="389"/>
    </row>
    <row r="757" spans="1:16" ht="13.5" customHeight="1" x14ac:dyDescent="0.2">
      <c r="A757" s="164"/>
      <c r="B757" s="164"/>
      <c r="C757" s="164"/>
      <c r="D757" s="164"/>
      <c r="E757" s="164"/>
      <c r="F757" s="171"/>
      <c r="G757" s="343"/>
      <c r="H757" s="164"/>
      <c r="I757" s="678"/>
      <c r="J757" s="164"/>
      <c r="K757" s="164"/>
      <c r="L757" s="164"/>
      <c r="M757" s="670"/>
      <c r="N757" s="389"/>
      <c r="O757" s="389"/>
      <c r="P757" s="389"/>
    </row>
    <row r="758" spans="1:16" ht="13.5" customHeight="1" x14ac:dyDescent="0.2">
      <c r="A758" s="164"/>
      <c r="B758" s="164"/>
      <c r="C758" s="164"/>
      <c r="D758" s="164"/>
      <c r="E758" s="164"/>
      <c r="F758" s="171"/>
      <c r="G758" s="343"/>
      <c r="H758" s="164"/>
      <c r="I758" s="678"/>
      <c r="J758" s="164"/>
      <c r="K758" s="164"/>
      <c r="L758" s="164"/>
      <c r="M758" s="670"/>
      <c r="N758" s="389"/>
      <c r="O758" s="389"/>
      <c r="P758" s="389"/>
    </row>
    <row r="759" spans="1:16" ht="13.5" customHeight="1" x14ac:dyDescent="0.2">
      <c r="A759" s="164"/>
      <c r="B759" s="164"/>
      <c r="C759" s="164"/>
      <c r="D759" s="164"/>
      <c r="E759" s="164"/>
      <c r="F759" s="171"/>
      <c r="G759" s="343"/>
      <c r="H759" s="164"/>
      <c r="I759" s="678"/>
      <c r="J759" s="164"/>
      <c r="K759" s="164"/>
      <c r="L759" s="164"/>
      <c r="M759" s="670"/>
      <c r="N759" s="389"/>
      <c r="O759" s="389"/>
      <c r="P759" s="389"/>
    </row>
    <row r="760" spans="1:16" ht="13.5" customHeight="1" x14ac:dyDescent="0.2">
      <c r="A760" s="164"/>
      <c r="B760" s="164"/>
      <c r="C760" s="164"/>
      <c r="D760" s="164"/>
      <c r="E760" s="164"/>
      <c r="F760" s="171"/>
      <c r="G760" s="343"/>
      <c r="H760" s="164"/>
      <c r="I760" s="678"/>
      <c r="J760" s="164"/>
      <c r="K760" s="164"/>
      <c r="L760" s="164"/>
      <c r="M760" s="670"/>
      <c r="N760" s="389"/>
      <c r="O760" s="389"/>
      <c r="P760" s="389"/>
    </row>
    <row r="761" spans="1:16" ht="13.5" customHeight="1" x14ac:dyDescent="0.2">
      <c r="A761" s="164"/>
      <c r="B761" s="164"/>
      <c r="C761" s="164"/>
      <c r="D761" s="164"/>
      <c r="E761" s="164"/>
      <c r="F761" s="171"/>
      <c r="G761" s="343"/>
      <c r="H761" s="164"/>
      <c r="I761" s="678"/>
      <c r="J761" s="164"/>
      <c r="K761" s="164"/>
      <c r="L761" s="164"/>
      <c r="M761" s="670"/>
      <c r="N761" s="389"/>
      <c r="O761" s="389"/>
      <c r="P761" s="389"/>
    </row>
  </sheetData>
  <mergeCells count="292">
    <mergeCell ref="A8:O8"/>
    <mergeCell ref="A9:O9"/>
    <mergeCell ref="A10:O10"/>
    <mergeCell ref="A11:O11"/>
    <mergeCell ref="A13:E13"/>
    <mergeCell ref="B133:E133"/>
    <mergeCell ref="E248:E249"/>
    <mergeCell ref="G248:G249"/>
    <mergeCell ref="E250:E251"/>
    <mergeCell ref="G250:G251"/>
    <mergeCell ref="D96:E96"/>
    <mergeCell ref="D95:E95"/>
    <mergeCell ref="A143:E143"/>
    <mergeCell ref="A108:E108"/>
    <mergeCell ref="A99:E99"/>
    <mergeCell ref="A113:E113"/>
    <mergeCell ref="A114:E114"/>
    <mergeCell ref="A115:E115"/>
    <mergeCell ref="A116:E116"/>
    <mergeCell ref="E252:E253"/>
    <mergeCell ref="G252:G253"/>
    <mergeCell ref="B157:E157"/>
    <mergeCell ref="E240:E241"/>
    <mergeCell ref="G240:G241"/>
    <mergeCell ref="E242:E243"/>
    <mergeCell ref="G242:G243"/>
    <mergeCell ref="E244:E245"/>
    <mergeCell ref="G244:G245"/>
    <mergeCell ref="E246:E247"/>
    <mergeCell ref="G246:G247"/>
    <mergeCell ref="E260:E261"/>
    <mergeCell ref="G260:G261"/>
    <mergeCell ref="E262:E263"/>
    <mergeCell ref="G262:G263"/>
    <mergeCell ref="E264:E265"/>
    <mergeCell ref="G264:G265"/>
    <mergeCell ref="E254:E255"/>
    <mergeCell ref="G254:G255"/>
    <mergeCell ref="E256:E257"/>
    <mergeCell ref="G256:G257"/>
    <mergeCell ref="E258:E259"/>
    <mergeCell ref="G258:G259"/>
    <mergeCell ref="E272:E273"/>
    <mergeCell ref="G272:G273"/>
    <mergeCell ref="E274:E275"/>
    <mergeCell ref="G274:G275"/>
    <mergeCell ref="E276:E277"/>
    <mergeCell ref="G276:G277"/>
    <mergeCell ref="E266:E267"/>
    <mergeCell ref="G266:G267"/>
    <mergeCell ref="E268:E269"/>
    <mergeCell ref="G268:G269"/>
    <mergeCell ref="E270:E271"/>
    <mergeCell ref="G270:G271"/>
    <mergeCell ref="E284:E285"/>
    <mergeCell ref="G284:G285"/>
    <mergeCell ref="E286:E287"/>
    <mergeCell ref="G286:G287"/>
    <mergeCell ref="E288:E289"/>
    <mergeCell ref="G288:G289"/>
    <mergeCell ref="E278:E279"/>
    <mergeCell ref="G278:G279"/>
    <mergeCell ref="E280:E281"/>
    <mergeCell ref="G280:G281"/>
    <mergeCell ref="E282:E283"/>
    <mergeCell ref="G282:G283"/>
    <mergeCell ref="E296:E297"/>
    <mergeCell ref="G296:G297"/>
    <mergeCell ref="E298:E299"/>
    <mergeCell ref="G298:G299"/>
    <mergeCell ref="E300:E301"/>
    <mergeCell ref="G300:G301"/>
    <mergeCell ref="E290:E291"/>
    <mergeCell ref="G290:G291"/>
    <mergeCell ref="E292:E293"/>
    <mergeCell ref="G292:G293"/>
    <mergeCell ref="E294:E295"/>
    <mergeCell ref="G294:G295"/>
    <mergeCell ref="E342:E343"/>
    <mergeCell ref="G342:G343"/>
    <mergeCell ref="E344:E345"/>
    <mergeCell ref="G344:G345"/>
    <mergeCell ref="E346:E347"/>
    <mergeCell ref="G346:G347"/>
    <mergeCell ref="E336:E337"/>
    <mergeCell ref="G336:G337"/>
    <mergeCell ref="E338:E339"/>
    <mergeCell ref="G338:G339"/>
    <mergeCell ref="E340:E341"/>
    <mergeCell ref="G340:G341"/>
    <mergeCell ref="E354:E355"/>
    <mergeCell ref="G354:G355"/>
    <mergeCell ref="E356:E357"/>
    <mergeCell ref="G356:G357"/>
    <mergeCell ref="E358:E359"/>
    <mergeCell ref="G358:G359"/>
    <mergeCell ref="E348:E349"/>
    <mergeCell ref="G348:G349"/>
    <mergeCell ref="E350:E351"/>
    <mergeCell ref="G350:G351"/>
    <mergeCell ref="E352:E353"/>
    <mergeCell ref="G352:G353"/>
    <mergeCell ref="E366:E367"/>
    <mergeCell ref="G366:G367"/>
    <mergeCell ref="E368:E369"/>
    <mergeCell ref="G368:G369"/>
    <mergeCell ref="E370:E371"/>
    <mergeCell ref="G370:G371"/>
    <mergeCell ref="E360:E361"/>
    <mergeCell ref="G360:G361"/>
    <mergeCell ref="E362:E363"/>
    <mergeCell ref="G362:G363"/>
    <mergeCell ref="E364:E365"/>
    <mergeCell ref="G364:G365"/>
    <mergeCell ref="E378:E379"/>
    <mergeCell ref="G378:G379"/>
    <mergeCell ref="E380:E381"/>
    <mergeCell ref="G380:G381"/>
    <mergeCell ref="E382:E383"/>
    <mergeCell ref="G382:G383"/>
    <mergeCell ref="E372:E373"/>
    <mergeCell ref="G372:G373"/>
    <mergeCell ref="E374:E375"/>
    <mergeCell ref="G374:G375"/>
    <mergeCell ref="E376:E377"/>
    <mergeCell ref="G376:G377"/>
    <mergeCell ref="E390:E391"/>
    <mergeCell ref="G390:G391"/>
    <mergeCell ref="E392:E393"/>
    <mergeCell ref="G392:G393"/>
    <mergeCell ref="E405:E406"/>
    <mergeCell ref="G405:G406"/>
    <mergeCell ref="E384:E385"/>
    <mergeCell ref="G384:G385"/>
    <mergeCell ref="E386:E387"/>
    <mergeCell ref="G386:G387"/>
    <mergeCell ref="E388:E389"/>
    <mergeCell ref="G388:G389"/>
    <mergeCell ref="E403:E404"/>
    <mergeCell ref="E413:E414"/>
    <mergeCell ref="G413:G414"/>
    <mergeCell ref="E415:E416"/>
    <mergeCell ref="G415:G416"/>
    <mergeCell ref="E518:E519"/>
    <mergeCell ref="G518:G519"/>
    <mergeCell ref="E407:E408"/>
    <mergeCell ref="G407:G408"/>
    <mergeCell ref="E409:E410"/>
    <mergeCell ref="G409:G410"/>
    <mergeCell ref="E411:E412"/>
    <mergeCell ref="G411:G412"/>
    <mergeCell ref="E508:E509"/>
    <mergeCell ref="E526:E527"/>
    <mergeCell ref="G526:G527"/>
    <mergeCell ref="E528:E529"/>
    <mergeCell ref="G528:G529"/>
    <mergeCell ref="E530:E531"/>
    <mergeCell ref="G530:G531"/>
    <mergeCell ref="E520:E521"/>
    <mergeCell ref="G520:G521"/>
    <mergeCell ref="E522:E523"/>
    <mergeCell ref="G522:G523"/>
    <mergeCell ref="E524:E525"/>
    <mergeCell ref="G524:G525"/>
    <mergeCell ref="E538:E539"/>
    <mergeCell ref="G538:G539"/>
    <mergeCell ref="E540:E541"/>
    <mergeCell ref="G540:G541"/>
    <mergeCell ref="E542:E543"/>
    <mergeCell ref="G542:G543"/>
    <mergeCell ref="E532:E533"/>
    <mergeCell ref="G532:G533"/>
    <mergeCell ref="E534:E535"/>
    <mergeCell ref="G534:G535"/>
    <mergeCell ref="E536:E537"/>
    <mergeCell ref="G536:G537"/>
    <mergeCell ref="E550:E551"/>
    <mergeCell ref="G550:G551"/>
    <mergeCell ref="E552:E553"/>
    <mergeCell ref="G552:G553"/>
    <mergeCell ref="E554:E555"/>
    <mergeCell ref="G554:G555"/>
    <mergeCell ref="E544:E545"/>
    <mergeCell ref="G544:G545"/>
    <mergeCell ref="E546:E547"/>
    <mergeCell ref="G546:G547"/>
    <mergeCell ref="E548:E549"/>
    <mergeCell ref="G548:G549"/>
    <mergeCell ref="E562:E563"/>
    <mergeCell ref="G562:G563"/>
    <mergeCell ref="E564:E565"/>
    <mergeCell ref="G564:G565"/>
    <mergeCell ref="E566:E567"/>
    <mergeCell ref="G566:G567"/>
    <mergeCell ref="E556:E557"/>
    <mergeCell ref="G556:G557"/>
    <mergeCell ref="E558:E559"/>
    <mergeCell ref="G558:G559"/>
    <mergeCell ref="E560:E561"/>
    <mergeCell ref="G560:G561"/>
    <mergeCell ref="E574:E575"/>
    <mergeCell ref="G574:G575"/>
    <mergeCell ref="E576:E577"/>
    <mergeCell ref="G576:G577"/>
    <mergeCell ref="E578:E579"/>
    <mergeCell ref="G578:G579"/>
    <mergeCell ref="E568:E569"/>
    <mergeCell ref="G568:G569"/>
    <mergeCell ref="E570:E571"/>
    <mergeCell ref="G570:G571"/>
    <mergeCell ref="E572:E573"/>
    <mergeCell ref="G572:G573"/>
    <mergeCell ref="E620:E621"/>
    <mergeCell ref="G620:G621"/>
    <mergeCell ref="E622:E623"/>
    <mergeCell ref="G622:G623"/>
    <mergeCell ref="E624:E625"/>
    <mergeCell ref="G624:G625"/>
    <mergeCell ref="E614:E615"/>
    <mergeCell ref="G614:G615"/>
    <mergeCell ref="E616:E617"/>
    <mergeCell ref="G616:G617"/>
    <mergeCell ref="E618:E619"/>
    <mergeCell ref="G618:G619"/>
    <mergeCell ref="E632:E633"/>
    <mergeCell ref="G632:G633"/>
    <mergeCell ref="E634:E635"/>
    <mergeCell ref="G634:G635"/>
    <mergeCell ref="E636:E637"/>
    <mergeCell ref="G636:G637"/>
    <mergeCell ref="E626:E627"/>
    <mergeCell ref="G626:G627"/>
    <mergeCell ref="E628:E629"/>
    <mergeCell ref="G628:G629"/>
    <mergeCell ref="E630:E631"/>
    <mergeCell ref="G630:G631"/>
    <mergeCell ref="E644:E645"/>
    <mergeCell ref="G644:G645"/>
    <mergeCell ref="E646:E647"/>
    <mergeCell ref="G646:G647"/>
    <mergeCell ref="E648:E649"/>
    <mergeCell ref="G648:G649"/>
    <mergeCell ref="E638:E639"/>
    <mergeCell ref="G638:G639"/>
    <mergeCell ref="E640:E641"/>
    <mergeCell ref="G640:G641"/>
    <mergeCell ref="E642:E643"/>
    <mergeCell ref="G642:G643"/>
    <mergeCell ref="E656:E657"/>
    <mergeCell ref="G656:G657"/>
    <mergeCell ref="E658:E659"/>
    <mergeCell ref="G658:G659"/>
    <mergeCell ref="E660:E661"/>
    <mergeCell ref="G660:G661"/>
    <mergeCell ref="E650:E651"/>
    <mergeCell ref="G650:G651"/>
    <mergeCell ref="E652:E653"/>
    <mergeCell ref="G652:G653"/>
    <mergeCell ref="E654:E655"/>
    <mergeCell ref="G654:G655"/>
    <mergeCell ref="E668:E669"/>
    <mergeCell ref="G668:G669"/>
    <mergeCell ref="E670:E671"/>
    <mergeCell ref="G670:G671"/>
    <mergeCell ref="E691:E692"/>
    <mergeCell ref="G691:G692"/>
    <mergeCell ref="E662:E663"/>
    <mergeCell ref="G662:G663"/>
    <mergeCell ref="E664:E665"/>
    <mergeCell ref="G664:G665"/>
    <mergeCell ref="E666:E667"/>
    <mergeCell ref="G666:G667"/>
    <mergeCell ref="G681:G682"/>
    <mergeCell ref="E681:E682"/>
    <mergeCell ref="E683:E684"/>
    <mergeCell ref="G683:G684"/>
    <mergeCell ref="E685:E686"/>
    <mergeCell ref="G685:G686"/>
    <mergeCell ref="E687:E688"/>
    <mergeCell ref="G687:G688"/>
    <mergeCell ref="E689:E690"/>
    <mergeCell ref="G689:G690"/>
    <mergeCell ref="E699:E700"/>
    <mergeCell ref="G699:G700"/>
    <mergeCell ref="E701:E702"/>
    <mergeCell ref="G701:G702"/>
    <mergeCell ref="E693:E694"/>
    <mergeCell ref="G693:G694"/>
    <mergeCell ref="E695:E696"/>
    <mergeCell ref="G695:G696"/>
    <mergeCell ref="E697:E698"/>
    <mergeCell ref="G697:G698"/>
  </mergeCells>
  <phoneticPr fontId="38" type="noConversion"/>
  <pageMargins left="0.59055118110236227" right="0.23622047244094491" top="0.35433070866141736" bottom="0.31496062992125984" header="0.31496062992125984" footer="0.31496062992125984"/>
  <pageSetup scale="51" orientation="portrait" r:id="rId1"/>
  <rowBreaks count="1" manualBreakCount="1">
    <brk id="531" max="15"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0"/>
  <sheetViews>
    <sheetView workbookViewId="0">
      <selection activeCell="E54" sqref="E54"/>
    </sheetView>
  </sheetViews>
  <sheetFormatPr defaultRowHeight="15" x14ac:dyDescent="0.25"/>
  <cols>
    <col min="2" max="2" width="44" customWidth="1"/>
    <col min="3" max="3" width="15" customWidth="1"/>
    <col min="4" max="4" width="18.28515625" customWidth="1"/>
    <col min="5" max="5" width="14.85546875" customWidth="1"/>
    <col min="6" max="6" width="18.140625" customWidth="1"/>
    <col min="7" max="7" width="14.140625" customWidth="1"/>
    <col min="8" max="8" width="14" customWidth="1"/>
    <col min="11" max="11" width="12.7109375" customWidth="1"/>
  </cols>
  <sheetData>
    <row r="2" spans="1:6" ht="26.25" x14ac:dyDescent="0.4">
      <c r="A2" s="23" t="s">
        <v>12</v>
      </c>
    </row>
    <row r="4" spans="1:6" hidden="1" x14ac:dyDescent="0.25"/>
    <row r="5" spans="1:6" ht="33" hidden="1" customHeight="1" x14ac:dyDescent="0.25">
      <c r="A5" s="6" t="s">
        <v>0</v>
      </c>
      <c r="B5" s="6" t="s">
        <v>1</v>
      </c>
      <c r="C5" s="7" t="s">
        <v>2</v>
      </c>
      <c r="D5" s="8" t="s">
        <v>3</v>
      </c>
      <c r="F5" t="s">
        <v>43</v>
      </c>
    </row>
    <row r="6" spans="1:6" hidden="1" x14ac:dyDescent="0.25">
      <c r="A6" s="4">
        <v>1</v>
      </c>
      <c r="B6" s="31" t="s">
        <v>82</v>
      </c>
      <c r="C6" s="31">
        <v>17850</v>
      </c>
      <c r="D6" s="31" t="s">
        <v>11</v>
      </c>
      <c r="F6" s="14" t="s">
        <v>44</v>
      </c>
    </row>
    <row r="7" spans="1:6" hidden="1" x14ac:dyDescent="0.25">
      <c r="A7" s="4">
        <v>2</v>
      </c>
      <c r="B7" s="25"/>
      <c r="C7" s="9"/>
      <c r="D7" s="5"/>
      <c r="F7" t="s">
        <v>46</v>
      </c>
    </row>
    <row r="8" spans="1:6" hidden="1" x14ac:dyDescent="0.25">
      <c r="A8" s="4">
        <v>3</v>
      </c>
      <c r="B8" s="26"/>
      <c r="C8" s="5"/>
      <c r="D8" s="5"/>
      <c r="F8" t="s">
        <v>47</v>
      </c>
    </row>
    <row r="9" spans="1:6" hidden="1" x14ac:dyDescent="0.25">
      <c r="A9" s="4">
        <v>4</v>
      </c>
      <c r="B9" s="20"/>
      <c r="C9" s="15"/>
      <c r="D9" s="15"/>
    </row>
    <row r="10" spans="1:6" hidden="1" x14ac:dyDescent="0.25">
      <c r="A10" s="4">
        <v>5</v>
      </c>
      <c r="B10" s="21"/>
      <c r="C10" s="21"/>
      <c r="D10" s="21"/>
    </row>
    <row r="11" spans="1:6" hidden="1" x14ac:dyDescent="0.25"/>
    <row r="12" spans="1:6" hidden="1" x14ac:dyDescent="0.25">
      <c r="B12" s="10" t="s">
        <v>205</v>
      </c>
      <c r="C12" s="41">
        <f>SUM(C6:C11)</f>
        <v>17850</v>
      </c>
    </row>
    <row r="13" spans="1:6" hidden="1" x14ac:dyDescent="0.25"/>
    <row r="14" spans="1:6" hidden="1" x14ac:dyDescent="0.25">
      <c r="B14" s="98" t="s">
        <v>396</v>
      </c>
      <c r="C14" s="17" t="s">
        <v>397</v>
      </c>
      <c r="D14" s="17" t="s">
        <v>360</v>
      </c>
    </row>
    <row r="15" spans="1:6" hidden="1" x14ac:dyDescent="0.25">
      <c r="B15">
        <v>73000</v>
      </c>
      <c r="C15">
        <v>500</v>
      </c>
      <c r="D15">
        <f>B15-C15</f>
        <v>72500</v>
      </c>
    </row>
    <row r="16" spans="1:6" hidden="1" x14ac:dyDescent="0.25"/>
    <row r="17" spans="1:12" hidden="1" x14ac:dyDescent="0.25">
      <c r="B17" s="68"/>
      <c r="C17" s="68"/>
      <c r="D17" s="68"/>
    </row>
    <row r="18" spans="1:12" hidden="1" x14ac:dyDescent="0.25"/>
    <row r="19" spans="1:12" hidden="1" x14ac:dyDescent="0.25">
      <c r="B19" t="s">
        <v>407</v>
      </c>
      <c r="D19">
        <v>150000</v>
      </c>
    </row>
    <row r="20" spans="1:12" hidden="1" x14ac:dyDescent="0.25">
      <c r="B20" t="s">
        <v>412</v>
      </c>
      <c r="D20">
        <v>48000</v>
      </c>
    </row>
    <row r="21" spans="1:12" hidden="1" x14ac:dyDescent="0.25">
      <c r="B21" t="s">
        <v>367</v>
      </c>
      <c r="D21" s="44">
        <f>D15+D19+D20</f>
        <v>270500</v>
      </c>
    </row>
    <row r="22" spans="1:12" hidden="1" x14ac:dyDescent="0.25"/>
    <row r="23" spans="1:12" hidden="1" x14ac:dyDescent="0.25">
      <c r="B23" s="120" t="s">
        <v>396</v>
      </c>
      <c r="C23" s="121" t="s">
        <v>406</v>
      </c>
      <c r="D23" s="121" t="s">
        <v>403</v>
      </c>
      <c r="E23" s="121" t="s">
        <v>388</v>
      </c>
    </row>
    <row r="24" spans="1:12" hidden="1" x14ac:dyDescent="0.25">
      <c r="B24" s="5">
        <v>73000</v>
      </c>
      <c r="C24" s="5">
        <v>232.95</v>
      </c>
      <c r="D24" s="5">
        <f>B24-C24</f>
        <v>72767.05</v>
      </c>
      <c r="E24" s="5">
        <f>D21</f>
        <v>270500</v>
      </c>
    </row>
    <row r="25" spans="1:12" hidden="1" x14ac:dyDescent="0.25"/>
    <row r="26" spans="1:12" hidden="1" x14ac:dyDescent="0.25"/>
    <row r="28" spans="1:12" ht="30" x14ac:dyDescent="0.25">
      <c r="A28" s="147" t="s">
        <v>0</v>
      </c>
      <c r="B28" s="147" t="s">
        <v>1</v>
      </c>
      <c r="C28" s="148" t="s">
        <v>2</v>
      </c>
      <c r="D28" s="149" t="s">
        <v>3</v>
      </c>
      <c r="E28" s="128" t="s">
        <v>424</v>
      </c>
      <c r="F28" s="15" t="s">
        <v>205</v>
      </c>
      <c r="G28" s="5" t="s">
        <v>839</v>
      </c>
      <c r="H28" s="5" t="s">
        <v>840</v>
      </c>
      <c r="I28" s="5" t="s">
        <v>841</v>
      </c>
      <c r="J28" s="5" t="s">
        <v>842</v>
      </c>
    </row>
    <row r="29" spans="1:12" ht="18" x14ac:dyDescent="0.25">
      <c r="A29" s="132"/>
      <c r="B29" s="150" t="s">
        <v>944</v>
      </c>
      <c r="C29" s="151">
        <v>1000000</v>
      </c>
      <c r="D29" s="132" t="s">
        <v>11</v>
      </c>
      <c r="E29" s="279">
        <f>C29</f>
        <v>1000000</v>
      </c>
      <c r="F29" s="359">
        <f>E29</f>
        <v>1000000</v>
      </c>
      <c r="G29" s="280"/>
      <c r="H29" s="280"/>
      <c r="I29" s="280"/>
      <c r="J29" s="280"/>
    </row>
    <row r="30" spans="1:12" ht="36" x14ac:dyDescent="0.25">
      <c r="A30" s="132"/>
      <c r="B30" s="150" t="s">
        <v>973</v>
      </c>
      <c r="C30" s="814">
        <v>-53550</v>
      </c>
      <c r="D30" s="132"/>
      <c r="E30" s="279">
        <f t="shared" ref="E30:E39" si="0">C30</f>
        <v>-53550</v>
      </c>
      <c r="F30" s="359">
        <f t="shared" ref="F30:F39" si="1">E30</f>
        <v>-53550</v>
      </c>
      <c r="G30" s="5"/>
      <c r="H30" s="5"/>
      <c r="I30" s="5"/>
      <c r="J30" s="5"/>
      <c r="K30" t="s">
        <v>977</v>
      </c>
      <c r="L30" t="s">
        <v>974</v>
      </c>
    </row>
    <row r="31" spans="1:12" ht="33" x14ac:dyDescent="0.3">
      <c r="A31" s="132"/>
      <c r="B31" s="811" t="s">
        <v>976</v>
      </c>
      <c r="C31" s="814">
        <v>-53550</v>
      </c>
      <c r="D31" s="132"/>
      <c r="E31" s="279">
        <f t="shared" si="0"/>
        <v>-53550</v>
      </c>
      <c r="F31" s="359">
        <f t="shared" si="1"/>
        <v>-53550</v>
      </c>
      <c r="G31" s="5"/>
      <c r="H31" s="5"/>
      <c r="I31" s="5"/>
      <c r="J31" s="5"/>
      <c r="K31" t="s">
        <v>977</v>
      </c>
      <c r="L31" t="s">
        <v>974</v>
      </c>
    </row>
    <row r="32" spans="1:12" x14ac:dyDescent="0.25">
      <c r="A32" s="132"/>
      <c r="B32" s="132" t="s">
        <v>979</v>
      </c>
      <c r="C32" s="814">
        <v>-291550</v>
      </c>
      <c r="D32" s="132"/>
      <c r="E32" s="279">
        <f t="shared" si="0"/>
        <v>-291550</v>
      </c>
      <c r="F32" s="359">
        <f t="shared" si="1"/>
        <v>-291550</v>
      </c>
      <c r="G32" s="5"/>
      <c r="H32" s="5"/>
      <c r="I32" s="5"/>
      <c r="J32" s="5"/>
      <c r="K32" t="s">
        <v>977</v>
      </c>
      <c r="L32" t="s">
        <v>974</v>
      </c>
    </row>
    <row r="33" spans="1:12" x14ac:dyDescent="0.25">
      <c r="A33" s="132"/>
      <c r="B33" s="76" t="s">
        <v>980</v>
      </c>
      <c r="C33" s="279">
        <v>-92800</v>
      </c>
      <c r="D33" s="15" t="s">
        <v>981</v>
      </c>
      <c r="E33" s="279">
        <f t="shared" si="0"/>
        <v>-92800</v>
      </c>
      <c r="F33" s="359">
        <f t="shared" si="1"/>
        <v>-92800</v>
      </c>
      <c r="G33" s="5"/>
      <c r="H33" s="5"/>
      <c r="I33" s="5"/>
      <c r="J33" s="5"/>
      <c r="K33" t="s">
        <v>983</v>
      </c>
      <c r="L33" t="s">
        <v>984</v>
      </c>
    </row>
    <row r="34" spans="1:12" ht="18" x14ac:dyDescent="0.25">
      <c r="A34" s="132"/>
      <c r="B34" s="150"/>
      <c r="C34" s="153"/>
      <c r="D34" s="132"/>
      <c r="E34" s="279">
        <f t="shared" si="0"/>
        <v>0</v>
      </c>
      <c r="F34" s="359">
        <f t="shared" si="1"/>
        <v>0</v>
      </c>
      <c r="G34" s="5"/>
      <c r="H34" s="5"/>
      <c r="I34" s="5"/>
      <c r="J34" s="5"/>
    </row>
    <row r="35" spans="1:12" x14ac:dyDescent="0.25">
      <c r="A35" s="132"/>
      <c r="B35" s="132"/>
      <c r="C35" s="132"/>
      <c r="D35" s="132"/>
      <c r="E35" s="279">
        <f t="shared" si="0"/>
        <v>0</v>
      </c>
      <c r="F35" s="359">
        <f t="shared" si="1"/>
        <v>0</v>
      </c>
      <c r="G35" s="5"/>
      <c r="H35" s="5"/>
      <c r="I35" s="5"/>
      <c r="J35" s="5"/>
    </row>
    <row r="36" spans="1:12" x14ac:dyDescent="0.25">
      <c r="A36" s="132"/>
      <c r="B36" s="132"/>
      <c r="C36" s="132"/>
      <c r="D36" s="132"/>
      <c r="E36" s="279">
        <f t="shared" si="0"/>
        <v>0</v>
      </c>
      <c r="F36" s="359">
        <f t="shared" si="1"/>
        <v>0</v>
      </c>
      <c r="G36" s="5"/>
      <c r="H36" s="5"/>
      <c r="I36" s="5"/>
      <c r="J36" s="5"/>
    </row>
    <row r="37" spans="1:12" x14ac:dyDescent="0.25">
      <c r="A37" s="132"/>
      <c r="B37" s="132"/>
      <c r="C37" s="132"/>
      <c r="D37" s="132"/>
      <c r="E37" s="279">
        <f t="shared" si="0"/>
        <v>0</v>
      </c>
      <c r="F37" s="359">
        <f t="shared" si="1"/>
        <v>0</v>
      </c>
      <c r="G37" s="5"/>
      <c r="H37" s="5"/>
      <c r="I37" s="5"/>
      <c r="J37" s="5"/>
    </row>
    <row r="38" spans="1:12" x14ac:dyDescent="0.25">
      <c r="A38" s="132"/>
      <c r="B38" s="132"/>
      <c r="C38" s="132"/>
      <c r="D38" s="132"/>
      <c r="E38" s="279">
        <f t="shared" si="0"/>
        <v>0</v>
      </c>
      <c r="F38" s="359">
        <f t="shared" si="1"/>
        <v>0</v>
      </c>
      <c r="G38" s="5"/>
      <c r="H38" s="5"/>
      <c r="I38" s="5"/>
      <c r="J38" s="5"/>
    </row>
    <row r="39" spans="1:12" x14ac:dyDescent="0.25">
      <c r="A39" s="132"/>
      <c r="B39" s="132"/>
      <c r="C39" s="132"/>
      <c r="D39" s="132"/>
      <c r="E39" s="279">
        <f t="shared" si="0"/>
        <v>0</v>
      </c>
      <c r="F39" s="359">
        <f t="shared" si="1"/>
        <v>0</v>
      </c>
      <c r="G39" s="5"/>
      <c r="H39" s="5"/>
      <c r="I39" s="5"/>
      <c r="J39" s="5"/>
    </row>
    <row r="40" spans="1:12" x14ac:dyDescent="0.25">
      <c r="A40" s="132"/>
      <c r="B40" s="132" t="s">
        <v>205</v>
      </c>
      <c r="C40" s="291">
        <f>SUM(C29:C39)</f>
        <v>508550</v>
      </c>
      <c r="D40" s="89"/>
      <c r="E40" s="291">
        <f t="shared" ref="E40:J40" si="2">SUM(E29:E39)</f>
        <v>508550</v>
      </c>
      <c r="F40" s="89">
        <f t="shared" si="2"/>
        <v>508550</v>
      </c>
      <c r="G40" s="89">
        <f t="shared" si="2"/>
        <v>0</v>
      </c>
      <c r="H40" s="89">
        <f t="shared" si="2"/>
        <v>0</v>
      </c>
      <c r="I40" s="89">
        <f t="shared" si="2"/>
        <v>0</v>
      </c>
      <c r="J40" s="89">
        <f t="shared" si="2"/>
        <v>0</v>
      </c>
    </row>
  </sheetData>
  <protectedRanges>
    <protectedRange password="CE28" sqref="F6" name="Range1_3" securityDescriptor="O:WDG:WDD:(A;;CC;;;S-1-5-21-477299577-1181622504-3983365281-1685)(A;;CC;;;S-1-5-21-477299577-1181622504-3983365281-1899)"/>
  </protectedRanges>
  <pageMargins left="0.7" right="0.7" top="0.75" bottom="0.75" header="0.3" footer="0.3"/>
  <pageSetup orientation="portrait" horizontalDpi="4294967295" verticalDpi="4294967295"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E23"/>
  <sheetViews>
    <sheetView workbookViewId="0">
      <selection activeCell="E19" sqref="E19"/>
    </sheetView>
  </sheetViews>
  <sheetFormatPr defaultRowHeight="15" x14ac:dyDescent="0.25"/>
  <cols>
    <col min="1" max="1" width="6.5703125" customWidth="1"/>
    <col min="2" max="2" width="35.28515625" customWidth="1"/>
  </cols>
  <sheetData>
    <row r="5" spans="1:5" ht="26.25" x14ac:dyDescent="0.4">
      <c r="A5" s="23" t="s">
        <v>217</v>
      </c>
    </row>
    <row r="7" spans="1:5" ht="45" hidden="1" x14ac:dyDescent="0.25">
      <c r="A7" s="6" t="s">
        <v>0</v>
      </c>
      <c r="B7" s="6" t="s">
        <v>1</v>
      </c>
      <c r="C7" s="7" t="s">
        <v>2</v>
      </c>
      <c r="D7" s="8" t="s">
        <v>3</v>
      </c>
    </row>
    <row r="8" spans="1:5" hidden="1" x14ac:dyDescent="0.25">
      <c r="A8" s="4">
        <v>1</v>
      </c>
      <c r="B8" s="30" t="s">
        <v>238</v>
      </c>
      <c r="C8" s="31">
        <v>2000</v>
      </c>
      <c r="D8" s="40" t="s">
        <v>225</v>
      </c>
    </row>
    <row r="9" spans="1:5" hidden="1" x14ac:dyDescent="0.25">
      <c r="A9" s="4">
        <v>2</v>
      </c>
      <c r="B9" s="26"/>
      <c r="C9" s="21"/>
      <c r="D9" s="21"/>
    </row>
    <row r="10" spans="1:5" hidden="1" x14ac:dyDescent="0.25">
      <c r="A10" s="4"/>
      <c r="B10" s="5"/>
      <c r="C10" s="5"/>
      <c r="D10" s="5"/>
    </row>
    <row r="11" spans="1:5" hidden="1" x14ac:dyDescent="0.25">
      <c r="B11" s="5" t="s">
        <v>89</v>
      </c>
      <c r="C11" s="5">
        <f>SUM(C8:C10)</f>
        <v>2000</v>
      </c>
    </row>
    <row r="12" spans="1:5" hidden="1" x14ac:dyDescent="0.25"/>
    <row r="13" spans="1:5" hidden="1" x14ac:dyDescent="0.25"/>
    <row r="14" spans="1:5" hidden="1" x14ac:dyDescent="0.25">
      <c r="B14" s="120" t="s">
        <v>396</v>
      </c>
      <c r="C14" s="121" t="s">
        <v>406</v>
      </c>
      <c r="D14" s="121" t="s">
        <v>403</v>
      </c>
      <c r="E14" s="121" t="s">
        <v>388</v>
      </c>
    </row>
    <row r="15" spans="1:5" hidden="1" x14ac:dyDescent="0.25">
      <c r="B15" s="5">
        <v>2000</v>
      </c>
      <c r="C15" s="5">
        <v>0</v>
      </c>
      <c r="D15" s="5">
        <f>B15-C15</f>
        <v>2000</v>
      </c>
      <c r="E15" s="5">
        <v>2000</v>
      </c>
    </row>
    <row r="16" spans="1:5" hidden="1" x14ac:dyDescent="0.25"/>
    <row r="19" spans="1:4" ht="45" x14ac:dyDescent="0.25">
      <c r="A19" s="6" t="s">
        <v>0</v>
      </c>
      <c r="B19" s="6" t="s">
        <v>1</v>
      </c>
      <c r="C19" s="7" t="s">
        <v>2</v>
      </c>
      <c r="D19" s="8" t="s">
        <v>3</v>
      </c>
    </row>
    <row r="20" spans="1:4" x14ac:dyDescent="0.25">
      <c r="A20" s="5"/>
      <c r="B20" s="5"/>
      <c r="C20" s="5"/>
      <c r="D20" s="5"/>
    </row>
    <row r="21" spans="1:4" x14ac:dyDescent="0.25">
      <c r="A21" s="5"/>
      <c r="B21" s="5"/>
      <c r="C21" s="5"/>
      <c r="D21" s="5"/>
    </row>
    <row r="22" spans="1:4" x14ac:dyDescent="0.25">
      <c r="A22" s="5"/>
      <c r="B22" s="5"/>
      <c r="C22" s="5"/>
      <c r="D22" s="5"/>
    </row>
    <row r="23" spans="1:4" x14ac:dyDescent="0.25">
      <c r="C23" s="286">
        <f>SUM(C20:C22)</f>
        <v>0</v>
      </c>
      <c r="D23" s="286">
        <f>SUM(D20:D22)</f>
        <v>0</v>
      </c>
    </row>
  </sheetData>
  <pageMargins left="0.7" right="0.7" top="0.75" bottom="0.75" header="0.3" footer="0.3"/>
  <pageSetup paperSize="9" orientation="portrait" horizontalDpi="4294967295" verticalDpi="4294967295"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8"/>
  <sheetViews>
    <sheetView zoomScale="85" zoomScaleNormal="85" workbookViewId="0">
      <selection activeCell="C79" sqref="C79"/>
    </sheetView>
  </sheetViews>
  <sheetFormatPr defaultRowHeight="15" x14ac:dyDescent="0.25"/>
  <cols>
    <col min="2" max="2" width="36.5703125" customWidth="1"/>
    <col min="3" max="3" width="18.7109375" customWidth="1"/>
    <col min="4" max="4" width="32.140625" customWidth="1"/>
    <col min="5" max="5" width="18.7109375" customWidth="1"/>
    <col min="6" max="6" width="14.140625" customWidth="1"/>
    <col min="7" max="7" width="16.140625" customWidth="1"/>
    <col min="8" max="8" width="14.85546875" customWidth="1"/>
    <col min="9" max="9" width="15" customWidth="1"/>
    <col min="10" max="10" width="17.140625" customWidth="1"/>
  </cols>
  <sheetData>
    <row r="2" spans="1:6" ht="26.25" x14ac:dyDescent="0.4">
      <c r="A2" s="23" t="s">
        <v>17</v>
      </c>
    </row>
    <row r="4" spans="1:6" hidden="1" x14ac:dyDescent="0.25"/>
    <row r="5" spans="1:6" ht="33" hidden="1" customHeight="1" x14ac:dyDescent="0.25">
      <c r="A5" s="6" t="s">
        <v>0</v>
      </c>
      <c r="B5" s="6" t="s">
        <v>1</v>
      </c>
      <c r="C5" s="8" t="s">
        <v>3</v>
      </c>
      <c r="E5" t="s">
        <v>34</v>
      </c>
    </row>
    <row r="6" spans="1:6" hidden="1" x14ac:dyDescent="0.25">
      <c r="A6" s="4">
        <v>1</v>
      </c>
      <c r="B6" s="30" t="s">
        <v>18</v>
      </c>
      <c r="C6" s="31" t="s">
        <v>11</v>
      </c>
    </row>
    <row r="7" spans="1:6" hidden="1" x14ac:dyDescent="0.25">
      <c r="A7" s="4">
        <v>2</v>
      </c>
      <c r="B7" s="30" t="s">
        <v>22</v>
      </c>
      <c r="C7" s="31" t="s">
        <v>11</v>
      </c>
      <c r="D7" t="s">
        <v>401</v>
      </c>
    </row>
    <row r="8" spans="1:6" ht="30" hidden="1" x14ac:dyDescent="0.25">
      <c r="A8" s="4">
        <v>3</v>
      </c>
      <c r="B8" s="29" t="s">
        <v>222</v>
      </c>
      <c r="C8" s="31" t="s">
        <v>11</v>
      </c>
    </row>
    <row r="9" spans="1:6" hidden="1" x14ac:dyDescent="0.25">
      <c r="A9" s="4">
        <v>4</v>
      </c>
      <c r="B9" s="30" t="s">
        <v>234</v>
      </c>
      <c r="C9" s="31" t="s">
        <v>57</v>
      </c>
      <c r="D9" t="s">
        <v>399</v>
      </c>
    </row>
    <row r="10" spans="1:6" hidden="1" x14ac:dyDescent="0.25">
      <c r="A10" s="4">
        <v>5</v>
      </c>
      <c r="B10" s="30" t="s">
        <v>58</v>
      </c>
      <c r="C10" s="31" t="s">
        <v>57</v>
      </c>
      <c r="D10" t="s">
        <v>400</v>
      </c>
    </row>
    <row r="11" spans="1:6" hidden="1" x14ac:dyDescent="0.25">
      <c r="A11" s="4">
        <v>6</v>
      </c>
      <c r="B11" s="85" t="s">
        <v>59</v>
      </c>
      <c r="C11" s="86" t="s">
        <v>57</v>
      </c>
    </row>
    <row r="12" spans="1:6" hidden="1" x14ac:dyDescent="0.25">
      <c r="A12" s="4">
        <v>7</v>
      </c>
      <c r="B12" s="30" t="s">
        <v>84</v>
      </c>
      <c r="C12" s="31" t="s">
        <v>57</v>
      </c>
    </row>
    <row r="13" spans="1:6" hidden="1" x14ac:dyDescent="0.25">
      <c r="A13" s="4">
        <v>8</v>
      </c>
      <c r="B13" s="30" t="s">
        <v>83</v>
      </c>
      <c r="C13" s="31" t="s">
        <v>57</v>
      </c>
      <c r="D13" t="s">
        <v>398</v>
      </c>
      <c r="F13" s="19"/>
    </row>
    <row r="14" spans="1:6" hidden="1" x14ac:dyDescent="0.25">
      <c r="A14" s="4">
        <v>9</v>
      </c>
      <c r="B14" s="85" t="s">
        <v>60</v>
      </c>
      <c r="C14" s="86" t="s">
        <v>57</v>
      </c>
      <c r="F14" s="19"/>
    </row>
    <row r="15" spans="1:6" hidden="1" x14ac:dyDescent="0.25">
      <c r="A15" s="4">
        <v>10</v>
      </c>
      <c r="B15" s="85" t="s">
        <v>236</v>
      </c>
      <c r="C15" s="86" t="s">
        <v>57</v>
      </c>
    </row>
    <row r="16" spans="1:6" hidden="1" x14ac:dyDescent="0.25">
      <c r="A16" s="4">
        <v>11</v>
      </c>
      <c r="B16" s="29"/>
      <c r="C16" s="31"/>
    </row>
    <row r="17" spans="1:10" hidden="1" x14ac:dyDescent="0.25">
      <c r="B17" s="37" t="s">
        <v>89</v>
      </c>
    </row>
    <row r="18" spans="1:10" hidden="1" x14ac:dyDescent="0.25">
      <c r="B18" s="105"/>
    </row>
    <row r="19" spans="1:10" hidden="1" x14ac:dyDescent="0.25">
      <c r="B19" s="98" t="s">
        <v>396</v>
      </c>
      <c r="C19" s="98" t="s">
        <v>360</v>
      </c>
    </row>
    <row r="20" spans="1:10" hidden="1" x14ac:dyDescent="0.25">
      <c r="B20">
        <v>156000</v>
      </c>
      <c r="C20" t="e">
        <f>B20-#REF!</f>
        <v>#REF!</v>
      </c>
    </row>
    <row r="21" spans="1:10" hidden="1" x14ac:dyDescent="0.25">
      <c r="A21" s="68"/>
      <c r="B21" s="68"/>
      <c r="C21" s="68"/>
    </row>
    <row r="22" spans="1:10" hidden="1" x14ac:dyDescent="0.25"/>
    <row r="23" spans="1:10" hidden="1" x14ac:dyDescent="0.25">
      <c r="B23" t="s">
        <v>367</v>
      </c>
    </row>
    <row r="24" spans="1:10" hidden="1" x14ac:dyDescent="0.25"/>
    <row r="25" spans="1:10" hidden="1" x14ac:dyDescent="0.25">
      <c r="B25" s="120" t="s">
        <v>396</v>
      </c>
      <c r="C25" s="121" t="s">
        <v>403</v>
      </c>
      <c r="D25" s="121" t="s">
        <v>388</v>
      </c>
    </row>
    <row r="26" spans="1:10" hidden="1" x14ac:dyDescent="0.25">
      <c r="B26" s="5">
        <v>156000</v>
      </c>
      <c r="C26" s="5" t="e">
        <f>B26-#REF!</f>
        <v>#REF!</v>
      </c>
      <c r="D26" s="5">
        <v>148500</v>
      </c>
    </row>
    <row r="27" spans="1:10" hidden="1" x14ac:dyDescent="0.25"/>
    <row r="28" spans="1:10" s="71" customFormat="1" hidden="1" x14ac:dyDescent="0.25">
      <c r="B28" s="71">
        <v>2021</v>
      </c>
    </row>
    <row r="30" spans="1:10" ht="33" customHeight="1" x14ac:dyDescent="0.25">
      <c r="A30" s="6" t="s">
        <v>0</v>
      </c>
      <c r="B30" s="6" t="s">
        <v>1</v>
      </c>
      <c r="C30" s="7" t="s">
        <v>2</v>
      </c>
      <c r="D30" s="8" t="s">
        <v>3</v>
      </c>
      <c r="E30" s="298" t="s">
        <v>424</v>
      </c>
      <c r="F30" s="298" t="s">
        <v>205</v>
      </c>
      <c r="G30" s="46" t="s">
        <v>839</v>
      </c>
      <c r="H30" s="46" t="s">
        <v>840</v>
      </c>
      <c r="I30" s="46" t="s">
        <v>841</v>
      </c>
      <c r="J30" s="46" t="s">
        <v>842</v>
      </c>
    </row>
    <row r="31" spans="1:10" ht="16.5" x14ac:dyDescent="0.25">
      <c r="A31" s="132"/>
      <c r="B31" s="5"/>
      <c r="C31" s="132">
        <v>64000</v>
      </c>
      <c r="D31" s="5" t="s">
        <v>11</v>
      </c>
      <c r="E31" s="5">
        <f>C31</f>
        <v>64000</v>
      </c>
      <c r="F31" s="133">
        <f>C31</f>
        <v>64000</v>
      </c>
      <c r="G31" s="133"/>
      <c r="H31" s="5"/>
      <c r="I31" s="5"/>
      <c r="J31" s="5"/>
    </row>
    <row r="32" spans="1:10" ht="16.5" x14ac:dyDescent="0.3">
      <c r="A32" s="132"/>
      <c r="B32" s="125"/>
      <c r="C32" s="132"/>
      <c r="D32" s="132"/>
      <c r="E32" s="5">
        <f t="shared" ref="E32:E57" si="0">C32</f>
        <v>0</v>
      </c>
      <c r="F32" s="133">
        <f t="shared" ref="F32:F57" si="1">C32</f>
        <v>0</v>
      </c>
      <c r="G32" s="133"/>
      <c r="H32" s="5"/>
      <c r="I32" s="5"/>
      <c r="J32" s="5"/>
    </row>
    <row r="33" spans="1:10" ht="16.5" x14ac:dyDescent="0.25">
      <c r="A33" s="132"/>
      <c r="B33" s="133"/>
      <c r="C33" s="132"/>
      <c r="D33" s="132"/>
      <c r="E33" s="5">
        <f t="shared" si="0"/>
        <v>0</v>
      </c>
      <c r="F33" s="133">
        <f t="shared" si="1"/>
        <v>0</v>
      </c>
      <c r="G33" s="133"/>
      <c r="H33" s="5"/>
      <c r="I33" s="5"/>
      <c r="J33" s="5"/>
    </row>
    <row r="34" spans="1:10" ht="16.5" x14ac:dyDescent="0.25">
      <c r="A34" s="132"/>
      <c r="B34" s="133"/>
      <c r="C34" s="132"/>
      <c r="D34" s="132"/>
      <c r="E34" s="5">
        <f t="shared" si="0"/>
        <v>0</v>
      </c>
      <c r="F34" s="133">
        <f t="shared" si="1"/>
        <v>0</v>
      </c>
      <c r="G34" s="5"/>
      <c r="H34" s="5"/>
      <c r="I34" s="5"/>
      <c r="J34" s="5"/>
    </row>
    <row r="35" spans="1:10" ht="16.5" hidden="1" x14ac:dyDescent="0.25">
      <c r="A35" s="132"/>
      <c r="B35" s="133"/>
      <c r="C35" s="132"/>
      <c r="D35" s="132"/>
      <c r="E35" s="5">
        <f t="shared" si="0"/>
        <v>0</v>
      </c>
      <c r="F35" s="133">
        <f t="shared" si="1"/>
        <v>0</v>
      </c>
      <c r="G35" s="5"/>
      <c r="H35" s="5"/>
      <c r="I35" s="5"/>
      <c r="J35" s="5"/>
    </row>
    <row r="36" spans="1:10" ht="16.5" hidden="1" x14ac:dyDescent="0.25">
      <c r="A36" s="132"/>
      <c r="B36" s="134"/>
      <c r="C36" s="132"/>
      <c r="D36" s="132"/>
      <c r="E36" s="5">
        <f t="shared" si="0"/>
        <v>0</v>
      </c>
      <c r="F36" s="133">
        <f t="shared" si="1"/>
        <v>0</v>
      </c>
      <c r="G36" s="5"/>
      <c r="H36" s="5"/>
      <c r="I36" s="5"/>
      <c r="J36" s="5"/>
    </row>
    <row r="37" spans="1:10" ht="16.5" hidden="1" x14ac:dyDescent="0.25">
      <c r="A37" s="132"/>
      <c r="B37" s="5"/>
      <c r="C37" s="5"/>
      <c r="D37" s="132"/>
      <c r="E37" s="5">
        <f t="shared" si="0"/>
        <v>0</v>
      </c>
      <c r="F37" s="133">
        <f t="shared" si="1"/>
        <v>0</v>
      </c>
      <c r="G37" s="5"/>
      <c r="H37" s="5"/>
      <c r="I37" s="5"/>
      <c r="J37" s="5"/>
    </row>
    <row r="38" spans="1:10" ht="16.5" hidden="1" x14ac:dyDescent="0.25">
      <c r="A38" s="5"/>
      <c r="B38" s="5"/>
      <c r="C38" s="5"/>
      <c r="D38" s="5"/>
      <c r="E38" s="5">
        <f t="shared" si="0"/>
        <v>0</v>
      </c>
      <c r="F38" s="133">
        <f t="shared" si="1"/>
        <v>0</v>
      </c>
      <c r="G38" s="5"/>
      <c r="H38" s="5"/>
      <c r="I38" s="5"/>
      <c r="J38" s="5"/>
    </row>
    <row r="39" spans="1:10" ht="16.5" hidden="1" x14ac:dyDescent="0.25">
      <c r="A39" s="5"/>
      <c r="B39" s="138"/>
      <c r="C39" s="5"/>
      <c r="D39" s="5"/>
      <c r="E39" s="5">
        <f t="shared" si="0"/>
        <v>0</v>
      </c>
      <c r="F39" s="133">
        <f t="shared" si="1"/>
        <v>0</v>
      </c>
      <c r="G39" s="5"/>
      <c r="H39" s="5"/>
      <c r="I39" s="5"/>
      <c r="J39" s="5"/>
    </row>
    <row r="40" spans="1:10" ht="16.5" hidden="1" x14ac:dyDescent="0.25">
      <c r="A40" s="5"/>
      <c r="B40" s="138"/>
      <c r="C40" s="5"/>
      <c r="D40" s="5"/>
      <c r="E40" s="5">
        <f t="shared" si="0"/>
        <v>0</v>
      </c>
      <c r="F40" s="133">
        <f t="shared" si="1"/>
        <v>0</v>
      </c>
      <c r="G40" s="5"/>
      <c r="H40" s="5"/>
      <c r="I40" s="5"/>
      <c r="J40" s="5"/>
    </row>
    <row r="41" spans="1:10" ht="16.5" hidden="1" x14ac:dyDescent="0.25">
      <c r="A41" s="5"/>
      <c r="B41" s="138"/>
      <c r="C41" s="5"/>
      <c r="D41" s="5"/>
      <c r="E41" s="5">
        <f t="shared" si="0"/>
        <v>0</v>
      </c>
      <c r="F41" s="133">
        <f t="shared" si="1"/>
        <v>0</v>
      </c>
      <c r="G41" s="5"/>
      <c r="H41" s="5"/>
      <c r="I41" s="5"/>
      <c r="J41" s="5"/>
    </row>
    <row r="42" spans="1:10" ht="16.5" hidden="1" x14ac:dyDescent="0.25">
      <c r="A42" s="5"/>
      <c r="B42" s="138"/>
      <c r="C42" s="5"/>
      <c r="D42" s="5"/>
      <c r="E42" s="5">
        <f t="shared" si="0"/>
        <v>0</v>
      </c>
      <c r="F42" s="133">
        <f t="shared" si="1"/>
        <v>0</v>
      </c>
      <c r="G42" s="5"/>
      <c r="H42" s="5"/>
      <c r="I42" s="5"/>
      <c r="J42" s="5"/>
    </row>
    <row r="43" spans="1:10" ht="16.5" hidden="1" x14ac:dyDescent="0.25">
      <c r="A43" s="5"/>
      <c r="B43" s="138"/>
      <c r="C43" s="5"/>
      <c r="D43" s="5"/>
      <c r="E43" s="5">
        <f t="shared" si="0"/>
        <v>0</v>
      </c>
      <c r="F43" s="133">
        <f t="shared" si="1"/>
        <v>0</v>
      </c>
      <c r="G43" s="5"/>
      <c r="H43" s="5"/>
      <c r="I43" s="5"/>
      <c r="J43" s="5"/>
    </row>
    <row r="44" spans="1:10" ht="16.5" hidden="1" x14ac:dyDescent="0.25">
      <c r="A44" s="5"/>
      <c r="B44" s="138"/>
      <c r="C44" s="140"/>
      <c r="D44" s="5"/>
      <c r="E44" s="5">
        <f t="shared" si="0"/>
        <v>0</v>
      </c>
      <c r="F44" s="133">
        <f t="shared" si="1"/>
        <v>0</v>
      </c>
      <c r="G44" s="5"/>
      <c r="H44" s="5"/>
      <c r="I44" s="5"/>
      <c r="J44" s="5"/>
    </row>
    <row r="45" spans="1:10" ht="16.5" hidden="1" x14ac:dyDescent="0.25">
      <c r="A45" s="5"/>
      <c r="B45" s="138"/>
      <c r="C45" s="140"/>
      <c r="D45" s="5"/>
      <c r="E45" s="5">
        <f t="shared" si="0"/>
        <v>0</v>
      </c>
      <c r="F45" s="133">
        <f t="shared" si="1"/>
        <v>0</v>
      </c>
      <c r="G45" s="5"/>
      <c r="H45" s="5"/>
      <c r="I45" s="5"/>
      <c r="J45" s="5"/>
    </row>
    <row r="46" spans="1:10" ht="16.5" hidden="1" x14ac:dyDescent="0.25">
      <c r="A46" s="5"/>
      <c r="B46" s="138"/>
      <c r="C46" s="5"/>
      <c r="D46" s="5"/>
      <c r="E46" s="5">
        <f t="shared" si="0"/>
        <v>0</v>
      </c>
      <c r="F46" s="133">
        <f t="shared" si="1"/>
        <v>0</v>
      </c>
      <c r="G46" s="5"/>
      <c r="H46" s="5"/>
      <c r="I46" s="5"/>
      <c r="J46" s="5"/>
    </row>
    <row r="47" spans="1:10" ht="16.5" hidden="1" x14ac:dyDescent="0.25">
      <c r="A47" s="5"/>
      <c r="B47" s="139"/>
      <c r="C47" s="5"/>
      <c r="D47" s="5"/>
      <c r="E47" s="5">
        <f t="shared" si="0"/>
        <v>0</v>
      </c>
      <c r="F47" s="133">
        <f t="shared" si="1"/>
        <v>0</v>
      </c>
      <c r="G47" s="5"/>
      <c r="H47" s="5"/>
      <c r="I47" s="5"/>
      <c r="J47" s="5"/>
    </row>
    <row r="48" spans="1:10" ht="16.5" hidden="1" x14ac:dyDescent="0.25">
      <c r="A48" s="5"/>
      <c r="B48" s="138"/>
      <c r="C48" s="5"/>
      <c r="D48" s="5"/>
      <c r="E48" s="5">
        <f t="shared" si="0"/>
        <v>0</v>
      </c>
      <c r="F48" s="133">
        <f t="shared" si="1"/>
        <v>0</v>
      </c>
      <c r="G48" s="5"/>
      <c r="H48" s="5"/>
      <c r="I48" s="5"/>
      <c r="J48" s="5"/>
    </row>
    <row r="49" spans="1:10" ht="16.5" hidden="1" x14ac:dyDescent="0.25">
      <c r="A49" s="5"/>
      <c r="B49" s="138"/>
      <c r="C49" s="5"/>
      <c r="D49" s="5"/>
      <c r="E49" s="5">
        <f t="shared" si="0"/>
        <v>0</v>
      </c>
      <c r="F49" s="133">
        <f t="shared" si="1"/>
        <v>0</v>
      </c>
      <c r="G49" s="5"/>
      <c r="H49" s="5"/>
      <c r="I49" s="5"/>
      <c r="J49" s="5"/>
    </row>
    <row r="50" spans="1:10" ht="16.5" hidden="1" x14ac:dyDescent="0.25">
      <c r="A50" s="5"/>
      <c r="B50" s="5"/>
      <c r="C50" s="5"/>
      <c r="D50" s="5"/>
      <c r="E50" s="5">
        <f t="shared" si="0"/>
        <v>0</v>
      </c>
      <c r="F50" s="133">
        <f t="shared" si="1"/>
        <v>0</v>
      </c>
      <c r="G50" s="5"/>
      <c r="H50" s="5"/>
      <c r="I50" s="5"/>
      <c r="J50" s="5"/>
    </row>
    <row r="51" spans="1:10" ht="16.5" hidden="1" x14ac:dyDescent="0.25">
      <c r="A51" s="5"/>
      <c r="B51" s="5"/>
      <c r="C51" s="5"/>
      <c r="D51" s="5"/>
      <c r="E51" s="5">
        <f t="shared" si="0"/>
        <v>0</v>
      </c>
      <c r="F51" s="133">
        <f t="shared" si="1"/>
        <v>0</v>
      </c>
      <c r="G51" s="5"/>
      <c r="H51" s="5"/>
      <c r="I51" s="5"/>
      <c r="J51" s="5"/>
    </row>
    <row r="52" spans="1:10" ht="16.5" hidden="1" x14ac:dyDescent="0.25">
      <c r="A52" s="5"/>
      <c r="B52" s="5"/>
      <c r="C52" s="5"/>
      <c r="D52" s="5"/>
      <c r="E52" s="5">
        <f t="shared" si="0"/>
        <v>0</v>
      </c>
      <c r="F52" s="133">
        <f t="shared" si="1"/>
        <v>0</v>
      </c>
      <c r="G52" s="5"/>
      <c r="H52" s="5"/>
      <c r="I52" s="5"/>
      <c r="J52" s="5"/>
    </row>
    <row r="53" spans="1:10" ht="17.25" hidden="1" thickBot="1" x14ac:dyDescent="0.3">
      <c r="A53" s="5"/>
      <c r="B53" s="58"/>
      <c r="C53" s="5"/>
      <c r="D53" s="5"/>
      <c r="E53" s="5">
        <f t="shared" si="0"/>
        <v>0</v>
      </c>
      <c r="F53" s="133">
        <f t="shared" si="1"/>
        <v>0</v>
      </c>
      <c r="G53" s="5"/>
      <c r="H53" s="5"/>
      <c r="I53" s="5"/>
      <c r="J53" s="5"/>
    </row>
    <row r="54" spans="1:10" ht="17.25" hidden="1" thickBot="1" x14ac:dyDescent="0.3">
      <c r="A54" s="5"/>
      <c r="B54" s="79"/>
      <c r="C54" s="5"/>
      <c r="D54" s="5"/>
      <c r="E54" s="5">
        <f t="shared" si="0"/>
        <v>0</v>
      </c>
      <c r="F54" s="133">
        <f t="shared" si="1"/>
        <v>0</v>
      </c>
      <c r="G54" s="5"/>
      <c r="H54" s="5"/>
      <c r="I54" s="5"/>
      <c r="J54" s="5"/>
    </row>
    <row r="55" spans="1:10" ht="16.5" hidden="1" x14ac:dyDescent="0.25">
      <c r="A55" s="5"/>
      <c r="B55" s="5"/>
      <c r="C55" s="5"/>
      <c r="D55" s="5"/>
      <c r="E55" s="5">
        <f t="shared" si="0"/>
        <v>0</v>
      </c>
      <c r="F55" s="133">
        <f t="shared" si="1"/>
        <v>0</v>
      </c>
      <c r="G55" s="5"/>
      <c r="H55" s="5"/>
      <c r="I55" s="5"/>
      <c r="J55" s="5"/>
    </row>
    <row r="56" spans="1:10" ht="16.5" x14ac:dyDescent="0.25">
      <c r="A56" s="5"/>
      <c r="B56" s="5"/>
      <c r="C56" s="5"/>
      <c r="D56" s="5"/>
      <c r="E56" s="5">
        <f t="shared" si="0"/>
        <v>0</v>
      </c>
      <c r="F56" s="133">
        <f t="shared" si="1"/>
        <v>0</v>
      </c>
      <c r="G56" s="5"/>
      <c r="H56" s="5"/>
      <c r="I56" s="5"/>
      <c r="J56" s="5"/>
    </row>
    <row r="57" spans="1:10" ht="16.5" x14ac:dyDescent="0.25">
      <c r="A57" s="5"/>
      <c r="B57" s="5"/>
      <c r="C57" s="5"/>
      <c r="D57" s="5"/>
      <c r="E57" s="5">
        <f t="shared" si="0"/>
        <v>0</v>
      </c>
      <c r="F57" s="133">
        <f t="shared" si="1"/>
        <v>0</v>
      </c>
      <c r="G57" s="5"/>
      <c r="H57" s="5"/>
      <c r="I57" s="5"/>
      <c r="J57" s="5"/>
    </row>
    <row r="58" spans="1:10" x14ac:dyDescent="0.25">
      <c r="A58" s="5"/>
      <c r="B58" s="5" t="s">
        <v>205</v>
      </c>
      <c r="C58" s="284">
        <f>SUM(C31:C57)</f>
        <v>64000</v>
      </c>
      <c r="D58" s="15"/>
      <c r="E58" s="284">
        <f t="shared" ref="E58:J58" si="2">SUM(E31:E57)</f>
        <v>64000</v>
      </c>
      <c r="F58" s="15">
        <f t="shared" si="2"/>
        <v>64000</v>
      </c>
      <c r="G58" s="15">
        <f t="shared" si="2"/>
        <v>0</v>
      </c>
      <c r="H58" s="15">
        <f t="shared" si="2"/>
        <v>0</v>
      </c>
      <c r="I58" s="15">
        <f t="shared" si="2"/>
        <v>0</v>
      </c>
      <c r="J58" s="15">
        <f t="shared" si="2"/>
        <v>0</v>
      </c>
    </row>
  </sheetData>
  <pageMargins left="0.7" right="0.7" top="0.75" bottom="0.75" header="0.3" footer="0.3"/>
  <pageSetup paperSize="9" orientation="portrait" horizontalDpi="4294967295" verticalDpi="4294967295"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40"/>
  <sheetViews>
    <sheetView topLeftCell="A22" workbookViewId="0">
      <selection activeCell="D26" sqref="D26"/>
    </sheetView>
  </sheetViews>
  <sheetFormatPr defaultRowHeight="15" x14ac:dyDescent="0.25"/>
  <cols>
    <col min="2" max="2" width="40.7109375" customWidth="1"/>
    <col min="3" max="3" width="17.140625" style="283" customWidth="1"/>
    <col min="4" max="4" width="26.7109375" customWidth="1"/>
    <col min="5" max="5" width="17.5703125" customWidth="1"/>
    <col min="6" max="6" width="18.7109375" customWidth="1"/>
    <col min="7" max="7" width="16.7109375" customWidth="1"/>
    <col min="8" max="8" width="24.5703125" customWidth="1"/>
    <col min="9" max="9" width="18.7109375" customWidth="1"/>
    <col min="11" max="11" width="11.42578125" customWidth="1"/>
    <col min="12" max="13" width="12.140625" customWidth="1"/>
    <col min="15" max="15" width="10.140625" bestFit="1" customWidth="1"/>
  </cols>
  <sheetData>
    <row r="2" spans="1:15" ht="26.25" x14ac:dyDescent="0.4">
      <c r="A2" s="23" t="s">
        <v>257</v>
      </c>
    </row>
    <row r="4" spans="1:15" hidden="1" x14ac:dyDescent="0.25"/>
    <row r="5" spans="1:15" ht="33" hidden="1" customHeight="1" x14ac:dyDescent="0.25">
      <c r="A5" s="6" t="s">
        <v>0</v>
      </c>
      <c r="B5" s="6" t="s">
        <v>1</v>
      </c>
      <c r="C5" s="360" t="s">
        <v>2</v>
      </c>
      <c r="D5" s="8" t="s">
        <v>3</v>
      </c>
      <c r="F5" t="s">
        <v>34</v>
      </c>
      <c r="K5" t="s">
        <v>263</v>
      </c>
      <c r="L5" t="s">
        <v>264</v>
      </c>
      <c r="M5" t="s">
        <v>266</v>
      </c>
      <c r="N5" t="s">
        <v>265</v>
      </c>
    </row>
    <row r="6" spans="1:15" hidden="1" x14ac:dyDescent="0.25">
      <c r="A6" s="4">
        <v>1</v>
      </c>
      <c r="B6" s="30" t="s">
        <v>270</v>
      </c>
      <c r="C6" s="361">
        <f>N8</f>
        <v>7500</v>
      </c>
      <c r="D6" s="31"/>
      <c r="H6" t="s">
        <v>259</v>
      </c>
      <c r="I6" t="s">
        <v>258</v>
      </c>
      <c r="J6">
        <v>20</v>
      </c>
      <c r="K6">
        <v>10</v>
      </c>
      <c r="L6">
        <v>3</v>
      </c>
      <c r="M6">
        <v>2</v>
      </c>
      <c r="N6" s="55">
        <f>J6*K6*L6*M6</f>
        <v>1200</v>
      </c>
      <c r="O6" s="50" t="s">
        <v>268</v>
      </c>
    </row>
    <row r="7" spans="1:15" hidden="1" x14ac:dyDescent="0.25">
      <c r="A7" s="4">
        <v>2</v>
      </c>
      <c r="B7" s="30" t="s">
        <v>271</v>
      </c>
      <c r="C7" s="361">
        <f>N9</f>
        <v>1500</v>
      </c>
      <c r="D7" s="40"/>
      <c r="I7" t="s">
        <v>260</v>
      </c>
      <c r="J7">
        <v>230</v>
      </c>
      <c r="K7">
        <v>10</v>
      </c>
      <c r="L7">
        <v>3</v>
      </c>
      <c r="M7">
        <v>1</v>
      </c>
      <c r="N7" s="55">
        <f>J7*K7*L7*M7</f>
        <v>6900</v>
      </c>
      <c r="O7" t="s">
        <v>268</v>
      </c>
    </row>
    <row r="8" spans="1:15" hidden="1" x14ac:dyDescent="0.25">
      <c r="H8" t="s">
        <v>261</v>
      </c>
      <c r="I8" t="s">
        <v>267</v>
      </c>
      <c r="J8">
        <v>250</v>
      </c>
      <c r="K8">
        <v>10</v>
      </c>
      <c r="L8">
        <v>3</v>
      </c>
      <c r="M8">
        <v>1</v>
      </c>
      <c r="N8" s="56">
        <f t="shared" ref="N8:N9" si="0">J8*K8*L8*M8</f>
        <v>7500</v>
      </c>
      <c r="O8" t="s">
        <v>269</v>
      </c>
    </row>
    <row r="9" spans="1:15" hidden="1" x14ac:dyDescent="0.25">
      <c r="I9" t="s">
        <v>262</v>
      </c>
      <c r="J9">
        <v>50</v>
      </c>
      <c r="K9">
        <v>10</v>
      </c>
      <c r="L9">
        <v>3</v>
      </c>
      <c r="M9">
        <v>1</v>
      </c>
      <c r="N9" s="56">
        <f t="shared" si="0"/>
        <v>1500</v>
      </c>
      <c r="O9" s="50" t="s">
        <v>269</v>
      </c>
    </row>
    <row r="10" spans="1:15" hidden="1" x14ac:dyDescent="0.25">
      <c r="B10" s="10" t="s">
        <v>89</v>
      </c>
      <c r="C10" s="362">
        <f>SUM(C6:C9)</f>
        <v>9000</v>
      </c>
    </row>
    <row r="11" spans="1:15" hidden="1" x14ac:dyDescent="0.25">
      <c r="B11" t="s">
        <v>410</v>
      </c>
      <c r="C11" s="283">
        <v>10000</v>
      </c>
    </row>
    <row r="12" spans="1:15" hidden="1" x14ac:dyDescent="0.25">
      <c r="A12" s="68"/>
      <c r="B12" s="68"/>
      <c r="C12" s="363"/>
      <c r="D12" s="68"/>
    </row>
    <row r="13" spans="1:15" hidden="1" x14ac:dyDescent="0.25"/>
    <row r="14" spans="1:15" hidden="1" x14ac:dyDescent="0.25"/>
    <row r="15" spans="1:15" hidden="1" x14ac:dyDescent="0.25"/>
    <row r="16" spans="1:15" hidden="1" x14ac:dyDescent="0.25">
      <c r="B16" s="120" t="s">
        <v>396</v>
      </c>
      <c r="C16" s="364" t="s">
        <v>406</v>
      </c>
      <c r="D16" s="121" t="s">
        <v>403</v>
      </c>
      <c r="E16" s="121" t="s">
        <v>388</v>
      </c>
    </row>
    <row r="17" spans="1:10" hidden="1" x14ac:dyDescent="0.25">
      <c r="B17" s="5">
        <v>19000</v>
      </c>
      <c r="C17" s="282">
        <v>1169.1600000000001</v>
      </c>
      <c r="D17" s="5">
        <f>B17-C17</f>
        <v>17830.84</v>
      </c>
      <c r="E17" s="5">
        <v>17830</v>
      </c>
    </row>
    <row r="18" spans="1:10" hidden="1" x14ac:dyDescent="0.25"/>
    <row r="19" spans="1:10" hidden="1" x14ac:dyDescent="0.25"/>
    <row r="20" spans="1:10" hidden="1" x14ac:dyDescent="0.25"/>
    <row r="21" spans="1:10" hidden="1" x14ac:dyDescent="0.25"/>
    <row r="24" spans="1:10" x14ac:dyDescent="0.25">
      <c r="A24" s="6" t="s">
        <v>0</v>
      </c>
      <c r="B24" s="6" t="s">
        <v>1</v>
      </c>
      <c r="C24" s="360" t="s">
        <v>2</v>
      </c>
      <c r="D24" s="8" t="s">
        <v>3</v>
      </c>
      <c r="E24" s="298" t="s">
        <v>424</v>
      </c>
      <c r="F24" s="298" t="s">
        <v>205</v>
      </c>
      <c r="G24" s="46" t="s">
        <v>839</v>
      </c>
      <c r="H24" s="46" t="s">
        <v>840</v>
      </c>
      <c r="I24" s="46" t="s">
        <v>841</v>
      </c>
      <c r="J24" s="46" t="s">
        <v>842</v>
      </c>
    </row>
    <row r="25" spans="1:10" x14ac:dyDescent="0.25">
      <c r="A25" s="4">
        <v>1</v>
      </c>
      <c r="B25" s="77" t="s">
        <v>812</v>
      </c>
      <c r="C25" s="279">
        <v>50000</v>
      </c>
      <c r="D25" s="718" t="s">
        <v>937</v>
      </c>
      <c r="E25" s="720">
        <f>C25</f>
        <v>50000</v>
      </c>
      <c r="F25" s="720">
        <f>C25</f>
        <v>50000</v>
      </c>
      <c r="G25" s="5"/>
      <c r="H25" s="5"/>
      <c r="I25" s="5"/>
      <c r="J25" s="5"/>
    </row>
    <row r="26" spans="1:10" x14ac:dyDescent="0.25">
      <c r="A26" s="4">
        <v>2</v>
      </c>
      <c r="B26" s="77"/>
      <c r="E26" s="720">
        <f t="shared" ref="E26:E38" si="1">C26</f>
        <v>0</v>
      </c>
      <c r="F26" s="720">
        <f t="shared" ref="F26:F38" si="2">C26</f>
        <v>0</v>
      </c>
      <c r="G26" s="5"/>
      <c r="H26" s="5"/>
      <c r="I26" s="5"/>
      <c r="J26" s="5"/>
    </row>
    <row r="27" spans="1:10" x14ac:dyDescent="0.25">
      <c r="A27" s="5"/>
      <c r="B27" s="5"/>
      <c r="C27" s="282"/>
      <c r="D27" s="719"/>
      <c r="E27" s="720">
        <f t="shared" si="1"/>
        <v>0</v>
      </c>
      <c r="F27" s="720">
        <f t="shared" si="2"/>
        <v>0</v>
      </c>
      <c r="G27" s="5"/>
      <c r="H27" s="5"/>
      <c r="I27" s="5"/>
      <c r="J27" s="5"/>
    </row>
    <row r="28" spans="1:10" x14ac:dyDescent="0.25">
      <c r="A28" s="5"/>
      <c r="B28" s="5"/>
      <c r="C28" s="282"/>
      <c r="D28" s="719"/>
      <c r="E28" s="720">
        <f t="shared" si="1"/>
        <v>0</v>
      </c>
      <c r="F28" s="720">
        <f t="shared" si="2"/>
        <v>0</v>
      </c>
      <c r="G28" s="5"/>
      <c r="H28" s="5"/>
      <c r="I28" s="5"/>
      <c r="J28" s="5"/>
    </row>
    <row r="29" spans="1:10" x14ac:dyDescent="0.25">
      <c r="A29" s="5"/>
      <c r="B29" s="5"/>
      <c r="C29" s="282"/>
      <c r="D29" s="719"/>
      <c r="E29" s="720">
        <f t="shared" si="1"/>
        <v>0</v>
      </c>
      <c r="F29" s="720">
        <f t="shared" si="2"/>
        <v>0</v>
      </c>
      <c r="G29" s="5"/>
      <c r="H29" s="5"/>
      <c r="I29" s="5"/>
      <c r="J29" s="5"/>
    </row>
    <row r="30" spans="1:10" x14ac:dyDescent="0.25">
      <c r="A30" s="5"/>
      <c r="B30" s="5"/>
      <c r="C30" s="282"/>
      <c r="D30" s="719"/>
      <c r="E30" s="720">
        <f t="shared" si="1"/>
        <v>0</v>
      </c>
      <c r="F30" s="720">
        <f t="shared" si="2"/>
        <v>0</v>
      </c>
      <c r="G30" s="5"/>
      <c r="H30" s="5"/>
      <c r="I30" s="5"/>
      <c r="J30" s="5"/>
    </row>
    <row r="31" spans="1:10" x14ac:dyDescent="0.25">
      <c r="A31" s="5"/>
      <c r="B31" s="5"/>
      <c r="C31" s="282"/>
      <c r="D31" s="719"/>
      <c r="E31" s="720">
        <f t="shared" si="1"/>
        <v>0</v>
      </c>
      <c r="F31" s="720">
        <f t="shared" si="2"/>
        <v>0</v>
      </c>
      <c r="G31" s="5"/>
      <c r="H31" s="5"/>
      <c r="I31" s="5"/>
      <c r="J31" s="5"/>
    </row>
    <row r="32" spans="1:10" x14ac:dyDescent="0.25">
      <c r="A32" s="5"/>
      <c r="B32" s="5"/>
      <c r="C32" s="282"/>
      <c r="D32" s="719"/>
      <c r="E32" s="720">
        <f t="shared" si="1"/>
        <v>0</v>
      </c>
      <c r="F32" s="720">
        <f t="shared" si="2"/>
        <v>0</v>
      </c>
      <c r="G32" s="5"/>
      <c r="H32" s="5"/>
      <c r="I32" s="5"/>
      <c r="J32" s="5"/>
    </row>
    <row r="33" spans="1:10" x14ac:dyDescent="0.25">
      <c r="A33" s="5"/>
      <c r="B33" s="5"/>
      <c r="C33" s="282"/>
      <c r="D33" s="719"/>
      <c r="E33" s="720">
        <f t="shared" si="1"/>
        <v>0</v>
      </c>
      <c r="F33" s="720">
        <f t="shared" si="2"/>
        <v>0</v>
      </c>
      <c r="G33" s="5"/>
      <c r="H33" s="5"/>
      <c r="I33" s="5"/>
      <c r="J33" s="5"/>
    </row>
    <row r="34" spans="1:10" x14ac:dyDescent="0.25">
      <c r="A34" s="5"/>
      <c r="B34" s="5"/>
      <c r="C34" s="282"/>
      <c r="D34" s="719"/>
      <c r="E34" s="720">
        <f t="shared" si="1"/>
        <v>0</v>
      </c>
      <c r="F34" s="720">
        <f t="shared" si="2"/>
        <v>0</v>
      </c>
      <c r="G34" s="5"/>
      <c r="H34" s="5"/>
      <c r="I34" s="5"/>
      <c r="J34" s="5"/>
    </row>
    <row r="35" spans="1:10" x14ac:dyDescent="0.25">
      <c r="A35" s="5"/>
      <c r="B35" s="5"/>
      <c r="C35" s="282"/>
      <c r="D35" s="719"/>
      <c r="E35" s="720">
        <f t="shared" si="1"/>
        <v>0</v>
      </c>
      <c r="F35" s="720">
        <f t="shared" si="2"/>
        <v>0</v>
      </c>
      <c r="G35" s="5"/>
      <c r="H35" s="5"/>
      <c r="I35" s="5"/>
      <c r="J35" s="5"/>
    </row>
    <row r="36" spans="1:10" x14ac:dyDescent="0.25">
      <c r="A36" s="5"/>
      <c r="B36" s="5"/>
      <c r="C36" s="282"/>
      <c r="D36" s="719"/>
      <c r="E36" s="720">
        <f t="shared" si="1"/>
        <v>0</v>
      </c>
      <c r="F36" s="720">
        <f t="shared" si="2"/>
        <v>0</v>
      </c>
      <c r="G36" s="5"/>
      <c r="H36" s="5"/>
      <c r="I36" s="5"/>
      <c r="J36" s="5"/>
    </row>
    <row r="37" spans="1:10" x14ac:dyDescent="0.25">
      <c r="A37" s="5"/>
      <c r="B37" s="5"/>
      <c r="C37" s="282"/>
      <c r="D37" s="719"/>
      <c r="E37" s="720">
        <f t="shared" si="1"/>
        <v>0</v>
      </c>
      <c r="F37" s="720">
        <f t="shared" si="2"/>
        <v>0</v>
      </c>
      <c r="G37" s="5"/>
      <c r="H37" s="5"/>
      <c r="I37" s="5"/>
      <c r="J37" s="5"/>
    </row>
    <row r="38" spans="1:10" x14ac:dyDescent="0.25">
      <c r="A38" s="5"/>
      <c r="B38" s="5"/>
      <c r="C38" s="282"/>
      <c r="D38" s="719"/>
      <c r="E38" s="720">
        <f t="shared" si="1"/>
        <v>0</v>
      </c>
      <c r="F38" s="720">
        <f t="shared" si="2"/>
        <v>0</v>
      </c>
      <c r="G38" s="5"/>
      <c r="H38" s="5"/>
      <c r="I38" s="5"/>
      <c r="J38" s="5"/>
    </row>
    <row r="39" spans="1:10" x14ac:dyDescent="0.25">
      <c r="A39" s="5"/>
      <c r="B39" s="5" t="s">
        <v>205</v>
      </c>
      <c r="C39" s="285">
        <f>SUM(C25:C38)</f>
        <v>50000</v>
      </c>
      <c r="D39" s="15"/>
      <c r="E39" s="285">
        <f t="shared" ref="E39:J39" si="3">SUM(E25:E38)</f>
        <v>50000</v>
      </c>
      <c r="F39" s="279">
        <f t="shared" si="3"/>
        <v>50000</v>
      </c>
      <c r="G39" s="279">
        <f t="shared" si="3"/>
        <v>0</v>
      </c>
      <c r="H39" s="279">
        <f t="shared" si="3"/>
        <v>0</v>
      </c>
      <c r="I39" s="279">
        <f t="shared" si="3"/>
        <v>0</v>
      </c>
      <c r="J39" s="279">
        <f t="shared" si="3"/>
        <v>0</v>
      </c>
    </row>
    <row r="40" spans="1:10" x14ac:dyDescent="0.25">
      <c r="C40" s="336"/>
      <c r="D40" s="16"/>
      <c r="E40" s="16"/>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6"/>
  <sheetViews>
    <sheetView workbookViewId="0">
      <selection activeCell="D26" sqref="D26"/>
    </sheetView>
  </sheetViews>
  <sheetFormatPr defaultRowHeight="15" x14ac:dyDescent="0.25"/>
  <cols>
    <col min="2" max="2" width="36.42578125" customWidth="1"/>
    <col min="3" max="3" width="16.5703125" customWidth="1"/>
    <col min="4" max="4" width="19" customWidth="1"/>
    <col min="5" max="5" width="18" customWidth="1"/>
    <col min="6" max="6" width="17.140625" customWidth="1"/>
  </cols>
  <sheetData>
    <row r="2" spans="1:6" ht="26.25" x14ac:dyDescent="0.4">
      <c r="A2" s="23" t="s">
        <v>20</v>
      </c>
    </row>
    <row r="4" spans="1:6" hidden="1" x14ac:dyDescent="0.25"/>
    <row r="5" spans="1:6" ht="33" hidden="1" customHeight="1" x14ac:dyDescent="0.25">
      <c r="A5" s="6" t="s">
        <v>0</v>
      </c>
      <c r="B5" s="6" t="s">
        <v>1</v>
      </c>
      <c r="C5" s="7" t="s">
        <v>2</v>
      </c>
      <c r="D5" s="8" t="s">
        <v>3</v>
      </c>
      <c r="F5" t="s">
        <v>34</v>
      </c>
    </row>
    <row r="6" spans="1:6" hidden="1" x14ac:dyDescent="0.25">
      <c r="A6" s="4">
        <v>1</v>
      </c>
      <c r="B6" s="30" t="s">
        <v>21</v>
      </c>
      <c r="C6" s="31">
        <v>30000</v>
      </c>
      <c r="D6" s="31" t="s">
        <v>19</v>
      </c>
      <c r="F6" t="s">
        <v>42</v>
      </c>
    </row>
    <row r="7" spans="1:6" hidden="1" x14ac:dyDescent="0.25">
      <c r="A7" s="4">
        <v>2</v>
      </c>
      <c r="B7" s="30" t="s">
        <v>21</v>
      </c>
      <c r="C7" s="31"/>
      <c r="D7" s="40" t="s">
        <v>225</v>
      </c>
    </row>
    <row r="8" spans="1:6" hidden="1" x14ac:dyDescent="0.25"/>
    <row r="9" spans="1:6" hidden="1" x14ac:dyDescent="0.25"/>
    <row r="10" spans="1:6" hidden="1" x14ac:dyDescent="0.25">
      <c r="B10" s="10" t="s">
        <v>89</v>
      </c>
      <c r="C10" s="106">
        <f>SUM(C6:C9)</f>
        <v>30000</v>
      </c>
    </row>
    <row r="11" spans="1:6" hidden="1" x14ac:dyDescent="0.25">
      <c r="B11" t="s">
        <v>387</v>
      </c>
      <c r="C11" s="107">
        <v>15000</v>
      </c>
    </row>
    <row r="12" spans="1:6" hidden="1" x14ac:dyDescent="0.25">
      <c r="B12" s="93"/>
      <c r="C12" s="108"/>
    </row>
    <row r="13" spans="1:6" hidden="1" x14ac:dyDescent="0.25">
      <c r="C13" s="109">
        <f>SUM(C10:C12)</f>
        <v>45000</v>
      </c>
    </row>
    <row r="14" spans="1:6" hidden="1" x14ac:dyDescent="0.25">
      <c r="A14" s="68"/>
      <c r="B14" s="68"/>
      <c r="C14" s="68"/>
      <c r="D14" s="68"/>
    </row>
    <row r="15" spans="1:6" hidden="1" x14ac:dyDescent="0.25"/>
    <row r="16" spans="1:6" hidden="1" x14ac:dyDescent="0.25"/>
    <row r="17" spans="1:10" hidden="1" x14ac:dyDescent="0.25">
      <c r="B17" s="120" t="s">
        <v>396</v>
      </c>
      <c r="C17" s="121" t="s">
        <v>406</v>
      </c>
      <c r="D17" s="121" t="s">
        <v>403</v>
      </c>
      <c r="E17" s="121" t="s">
        <v>388</v>
      </c>
    </row>
    <row r="18" spans="1:10" hidden="1" x14ac:dyDescent="0.25">
      <c r="B18" s="5">
        <v>45000</v>
      </c>
      <c r="C18" s="5">
        <v>0</v>
      </c>
      <c r="D18" s="5">
        <f>B18-C18</f>
        <v>45000</v>
      </c>
      <c r="E18" s="5">
        <v>45000</v>
      </c>
    </row>
    <row r="19" spans="1:10" hidden="1" x14ac:dyDescent="0.25"/>
    <row r="20" spans="1:10" hidden="1" x14ac:dyDescent="0.25"/>
    <row r="21" spans="1:10" hidden="1" x14ac:dyDescent="0.25"/>
    <row r="24" spans="1:10" ht="30" x14ac:dyDescent="0.25">
      <c r="A24" s="6" t="s">
        <v>0</v>
      </c>
      <c r="B24" s="6" t="s">
        <v>1</v>
      </c>
      <c r="C24" s="7" t="s">
        <v>2</v>
      </c>
      <c r="D24" s="8" t="s">
        <v>3</v>
      </c>
      <c r="E24" s="298" t="s">
        <v>424</v>
      </c>
      <c r="F24" s="298" t="s">
        <v>205</v>
      </c>
      <c r="G24" s="46" t="s">
        <v>839</v>
      </c>
      <c r="H24" s="46" t="s">
        <v>840</v>
      </c>
      <c r="I24" s="46" t="s">
        <v>841</v>
      </c>
      <c r="J24" s="46" t="s">
        <v>842</v>
      </c>
    </row>
    <row r="25" spans="1:10" x14ac:dyDescent="0.25">
      <c r="A25" s="4">
        <v>1</v>
      </c>
      <c r="B25" s="77" t="s">
        <v>919</v>
      </c>
      <c r="C25" s="15">
        <v>781000</v>
      </c>
      <c r="D25" s="15" t="s">
        <v>920</v>
      </c>
      <c r="E25" s="5">
        <f>C25</f>
        <v>781000</v>
      </c>
      <c r="F25" s="5">
        <f>C25</f>
        <v>781000</v>
      </c>
      <c r="G25" s="5"/>
      <c r="H25" s="5"/>
      <c r="I25" s="5"/>
      <c r="J25" s="5"/>
    </row>
    <row r="26" spans="1:10" x14ac:dyDescent="0.25">
      <c r="A26" s="4">
        <v>2</v>
      </c>
      <c r="B26" s="77"/>
      <c r="C26" s="279"/>
      <c r="D26" s="77"/>
      <c r="E26" s="5">
        <f t="shared" ref="E26:E35" si="0">C26</f>
        <v>0</v>
      </c>
      <c r="F26" s="5">
        <f t="shared" ref="F26:F35" si="1">C26</f>
        <v>0</v>
      </c>
      <c r="G26" s="5"/>
      <c r="H26" s="5"/>
      <c r="I26" s="5"/>
      <c r="J26" s="5"/>
    </row>
    <row r="27" spans="1:10" x14ac:dyDescent="0.25">
      <c r="A27" s="4">
        <v>3</v>
      </c>
      <c r="B27" s="5"/>
      <c r="C27" s="5"/>
      <c r="D27" s="77"/>
      <c r="E27" s="5">
        <f t="shared" si="0"/>
        <v>0</v>
      </c>
      <c r="F27" s="5">
        <f t="shared" si="1"/>
        <v>0</v>
      </c>
      <c r="G27" s="5"/>
      <c r="H27" s="5"/>
      <c r="I27" s="5"/>
      <c r="J27" s="5"/>
    </row>
    <row r="28" spans="1:10" x14ac:dyDescent="0.25">
      <c r="A28" s="4">
        <v>4</v>
      </c>
      <c r="B28" s="5"/>
      <c r="C28" s="5"/>
      <c r="D28" s="77"/>
      <c r="E28" s="5">
        <f t="shared" si="0"/>
        <v>0</v>
      </c>
      <c r="F28" s="5">
        <f t="shared" si="1"/>
        <v>0</v>
      </c>
      <c r="G28" s="5"/>
      <c r="H28" s="5"/>
      <c r="I28" s="5"/>
      <c r="J28" s="5"/>
    </row>
    <row r="29" spans="1:10" x14ac:dyDescent="0.25">
      <c r="A29" s="5"/>
      <c r="B29" s="5"/>
      <c r="C29" s="5"/>
      <c r="D29" s="5"/>
      <c r="E29" s="5">
        <f t="shared" si="0"/>
        <v>0</v>
      </c>
      <c r="F29" s="5">
        <f t="shared" si="1"/>
        <v>0</v>
      </c>
      <c r="G29" s="5"/>
      <c r="H29" s="5"/>
      <c r="I29" s="5"/>
      <c r="J29" s="5"/>
    </row>
    <row r="30" spans="1:10" x14ac:dyDescent="0.25">
      <c r="A30" s="5"/>
      <c r="B30" s="5"/>
      <c r="C30" s="5"/>
      <c r="D30" s="5"/>
      <c r="E30" s="5">
        <f t="shared" si="0"/>
        <v>0</v>
      </c>
      <c r="F30" s="5">
        <f t="shared" si="1"/>
        <v>0</v>
      </c>
      <c r="G30" s="5"/>
      <c r="H30" s="5"/>
      <c r="I30" s="5"/>
      <c r="J30" s="5"/>
    </row>
    <row r="31" spans="1:10" s="16" customFormat="1" x14ac:dyDescent="0.25">
      <c r="A31" s="15"/>
      <c r="B31" s="15"/>
      <c r="C31" s="15"/>
      <c r="D31" s="15"/>
      <c r="E31" s="5">
        <f t="shared" si="0"/>
        <v>0</v>
      </c>
      <c r="F31" s="5">
        <f t="shared" si="1"/>
        <v>0</v>
      </c>
      <c r="G31" s="15"/>
      <c r="H31" s="15"/>
      <c r="I31" s="15"/>
      <c r="J31" s="15"/>
    </row>
    <row r="32" spans="1:10" x14ac:dyDescent="0.25">
      <c r="A32" s="5"/>
      <c r="B32" s="5"/>
      <c r="C32" s="5"/>
      <c r="D32" s="5"/>
      <c r="E32" s="5">
        <f t="shared" si="0"/>
        <v>0</v>
      </c>
      <c r="F32" s="5">
        <f t="shared" si="1"/>
        <v>0</v>
      </c>
      <c r="G32" s="5"/>
      <c r="H32" s="5"/>
      <c r="I32" s="5"/>
      <c r="J32" s="5"/>
    </row>
    <row r="33" spans="1:10" x14ac:dyDescent="0.25">
      <c r="A33" s="5"/>
      <c r="B33" s="5"/>
      <c r="C33" s="5"/>
      <c r="D33" s="5"/>
      <c r="E33" s="5">
        <f t="shared" si="0"/>
        <v>0</v>
      </c>
      <c r="F33" s="5">
        <f t="shared" si="1"/>
        <v>0</v>
      </c>
      <c r="G33" s="5"/>
      <c r="H33" s="5"/>
      <c r="I33" s="5"/>
      <c r="J33" s="5"/>
    </row>
    <row r="34" spans="1:10" x14ac:dyDescent="0.25">
      <c r="A34" s="5"/>
      <c r="B34" s="5"/>
      <c r="C34" s="5"/>
      <c r="D34" s="5"/>
      <c r="E34" s="5">
        <f t="shared" si="0"/>
        <v>0</v>
      </c>
      <c r="F34" s="5">
        <f t="shared" si="1"/>
        <v>0</v>
      </c>
      <c r="G34" s="5"/>
      <c r="H34" s="5"/>
      <c r="I34" s="5"/>
      <c r="J34" s="5"/>
    </row>
    <row r="35" spans="1:10" x14ac:dyDescent="0.25">
      <c r="A35" s="5"/>
      <c r="B35" s="5"/>
      <c r="C35" s="5"/>
      <c r="D35" s="5"/>
      <c r="E35" s="5">
        <f t="shared" si="0"/>
        <v>0</v>
      </c>
      <c r="F35" s="5">
        <f t="shared" si="1"/>
        <v>0</v>
      </c>
      <c r="G35" s="5"/>
      <c r="H35" s="5"/>
      <c r="I35" s="5"/>
      <c r="J35" s="5"/>
    </row>
    <row r="36" spans="1:10" x14ac:dyDescent="0.25">
      <c r="A36" s="5"/>
      <c r="B36" s="5" t="s">
        <v>205</v>
      </c>
      <c r="C36" s="284">
        <f>SUM(C25:C35)</f>
        <v>781000</v>
      </c>
      <c r="D36" s="15"/>
      <c r="E36" s="284">
        <f t="shared" ref="E36:J36" si="2">SUM(E25:E35)</f>
        <v>781000</v>
      </c>
      <c r="F36" s="15">
        <f t="shared" si="2"/>
        <v>781000</v>
      </c>
      <c r="G36" s="15">
        <f t="shared" si="2"/>
        <v>0</v>
      </c>
      <c r="H36" s="15">
        <f t="shared" si="2"/>
        <v>0</v>
      </c>
      <c r="I36" s="15">
        <f t="shared" si="2"/>
        <v>0</v>
      </c>
      <c r="J36" s="15">
        <f t="shared" si="2"/>
        <v>0</v>
      </c>
    </row>
  </sheetData>
  <pageMargins left="0.7" right="0.7" top="0.75" bottom="0.75" header="0.3" footer="0.3"/>
  <pageSetup paperSize="9" orientation="portrait" horizontalDpi="4294967295" verticalDpi="4294967295"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J11"/>
  <sheetViews>
    <sheetView workbookViewId="0">
      <selection activeCell="E7" sqref="E7:J8"/>
    </sheetView>
  </sheetViews>
  <sheetFormatPr defaultRowHeight="15" x14ac:dyDescent="0.25"/>
  <cols>
    <col min="2" max="2" width="28.140625" customWidth="1"/>
    <col min="4" max="4" width="17.5703125" customWidth="1"/>
  </cols>
  <sheetData>
    <row r="5" spans="1:10" ht="26.25" x14ac:dyDescent="0.4">
      <c r="A5" s="23" t="s">
        <v>77</v>
      </c>
    </row>
    <row r="7" spans="1:10" ht="30" x14ac:dyDescent="0.25">
      <c r="A7" s="6" t="s">
        <v>0</v>
      </c>
      <c r="B7" s="6" t="s">
        <v>1</v>
      </c>
      <c r="C7" s="7" t="s">
        <v>2</v>
      </c>
      <c r="D7" s="8" t="s">
        <v>3</v>
      </c>
      <c r="E7" s="298" t="s">
        <v>424</v>
      </c>
      <c r="F7" s="298" t="s">
        <v>205</v>
      </c>
      <c r="G7" s="46" t="s">
        <v>839</v>
      </c>
      <c r="H7" s="46" t="s">
        <v>840</v>
      </c>
      <c r="I7" s="46" t="s">
        <v>841</v>
      </c>
      <c r="J7" s="46" t="s">
        <v>842</v>
      </c>
    </row>
    <row r="8" spans="1:10" x14ac:dyDescent="0.25">
      <c r="A8" s="4">
        <v>1</v>
      </c>
      <c r="B8" s="30" t="s">
        <v>78</v>
      </c>
      <c r="C8" s="31"/>
      <c r="D8" s="31" t="s">
        <v>56</v>
      </c>
      <c r="E8" s="5">
        <f>C8</f>
        <v>0</v>
      </c>
      <c r="F8" s="5">
        <f>C8</f>
        <v>0</v>
      </c>
      <c r="G8" s="5"/>
      <c r="H8" s="5"/>
      <c r="I8" s="5"/>
      <c r="J8" s="5"/>
    </row>
    <row r="9" spans="1:10" x14ac:dyDescent="0.25">
      <c r="A9" s="4">
        <v>2</v>
      </c>
      <c r="B9" s="21"/>
      <c r="C9" s="5"/>
      <c r="D9" s="5"/>
    </row>
    <row r="11" spans="1:10" x14ac:dyDescent="0.25">
      <c r="B11" t="s">
        <v>89</v>
      </c>
      <c r="C11" s="286">
        <f>C8+C9</f>
        <v>0</v>
      </c>
      <c r="E11" s="286"/>
    </row>
  </sheetData>
  <pageMargins left="0.7" right="0.7" top="0.75" bottom="0.75" header="0.3" footer="0.3"/>
  <pageSetup paperSize="9" orientation="portrait" horizontalDpi="4294967295" verticalDpi="4294967295"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K51"/>
  <sheetViews>
    <sheetView workbookViewId="0">
      <selection activeCell="C36" sqref="C36:C37"/>
    </sheetView>
  </sheetViews>
  <sheetFormatPr defaultRowHeight="15" x14ac:dyDescent="0.25"/>
  <cols>
    <col min="2" max="2" width="34" customWidth="1"/>
    <col min="3" max="3" width="18.140625" customWidth="1"/>
    <col min="4" max="4" width="34.28515625" customWidth="1"/>
    <col min="5" max="5" width="14.28515625" customWidth="1"/>
    <col min="6" max="6" width="14.140625" customWidth="1"/>
  </cols>
  <sheetData>
    <row r="5" spans="1:4" ht="26.25" x14ac:dyDescent="0.4">
      <c r="A5" s="23" t="s">
        <v>86</v>
      </c>
    </row>
    <row r="7" spans="1:4" hidden="1" x14ac:dyDescent="0.25">
      <c r="A7" s="6" t="s">
        <v>0</v>
      </c>
      <c r="B7" s="6" t="s">
        <v>1</v>
      </c>
      <c r="C7" s="7" t="s">
        <v>2</v>
      </c>
      <c r="D7" s="8" t="s">
        <v>3</v>
      </c>
    </row>
    <row r="8" spans="1:4" ht="30" hidden="1" x14ac:dyDescent="0.25">
      <c r="A8" s="4">
        <v>1</v>
      </c>
      <c r="B8" s="29" t="s">
        <v>87</v>
      </c>
      <c r="C8" s="31">
        <v>30000</v>
      </c>
      <c r="D8" s="31" t="s">
        <v>53</v>
      </c>
    </row>
    <row r="9" spans="1:4" hidden="1" x14ac:dyDescent="0.25">
      <c r="A9" s="4">
        <v>2</v>
      </c>
      <c r="B9" s="21"/>
      <c r="C9" s="5"/>
      <c r="D9" s="5"/>
    </row>
    <row r="10" spans="1:4" hidden="1" x14ac:dyDescent="0.25"/>
    <row r="11" spans="1:4" hidden="1" x14ac:dyDescent="0.25"/>
    <row r="12" spans="1:4" hidden="1" x14ac:dyDescent="0.25">
      <c r="B12" s="5" t="s">
        <v>89</v>
      </c>
      <c r="C12" s="5">
        <f>SUM(C8:C11)</f>
        <v>30000</v>
      </c>
    </row>
    <row r="13" spans="1:4" hidden="1" x14ac:dyDescent="0.25">
      <c r="B13" t="s">
        <v>408</v>
      </c>
      <c r="C13">
        <v>80000</v>
      </c>
    </row>
    <row r="14" spans="1:4" hidden="1" x14ac:dyDescent="0.25">
      <c r="C14">
        <f>SUM(C12:C13)</f>
        <v>110000</v>
      </c>
    </row>
    <row r="15" spans="1:4" hidden="1" x14ac:dyDescent="0.25"/>
    <row r="16" spans="1:4" hidden="1" x14ac:dyDescent="0.25">
      <c r="B16" s="98" t="s">
        <v>396</v>
      </c>
      <c r="C16" s="98" t="s">
        <v>397</v>
      </c>
      <c r="D16" s="110" t="s">
        <v>360</v>
      </c>
    </row>
    <row r="17" spans="1:5" hidden="1" x14ac:dyDescent="0.25">
      <c r="B17" s="98">
        <v>110000</v>
      </c>
      <c r="C17" s="98">
        <v>5355</v>
      </c>
      <c r="D17" s="98">
        <f>B17-C17</f>
        <v>104645</v>
      </c>
    </row>
    <row r="18" spans="1:5" hidden="1" x14ac:dyDescent="0.25">
      <c r="B18" s="98"/>
      <c r="C18" s="98"/>
      <c r="D18" s="98"/>
    </row>
    <row r="19" spans="1:5" hidden="1" x14ac:dyDescent="0.25">
      <c r="A19" s="68"/>
      <c r="B19" s="68"/>
      <c r="C19" s="68"/>
      <c r="D19" s="68"/>
    </row>
    <row r="20" spans="1:5" hidden="1" x14ac:dyDescent="0.25"/>
    <row r="21" spans="1:5" hidden="1" x14ac:dyDescent="0.25"/>
    <row r="22" spans="1:5" hidden="1" x14ac:dyDescent="0.25">
      <c r="B22" s="44" t="s">
        <v>381</v>
      </c>
      <c r="C22" s="44"/>
      <c r="D22" s="44"/>
      <c r="E22" s="44">
        <v>1000000</v>
      </c>
    </row>
    <row r="23" spans="1:5" hidden="1" x14ac:dyDescent="0.25"/>
    <row r="24" spans="1:5" hidden="1" x14ac:dyDescent="0.25"/>
    <row r="25" spans="1:5" hidden="1" x14ac:dyDescent="0.25">
      <c r="B25" t="s">
        <v>367</v>
      </c>
      <c r="E25" s="44">
        <f>D17+E22</f>
        <v>1104645</v>
      </c>
    </row>
    <row r="26" spans="1:5" hidden="1" x14ac:dyDescent="0.25"/>
    <row r="27" spans="1:5" hidden="1" x14ac:dyDescent="0.25"/>
    <row r="28" spans="1:5" hidden="1" x14ac:dyDescent="0.25">
      <c r="B28" s="120" t="s">
        <v>396</v>
      </c>
      <c r="C28" s="121" t="s">
        <v>406</v>
      </c>
      <c r="D28" s="121" t="s">
        <v>403</v>
      </c>
    </row>
    <row r="29" spans="1:5" hidden="1" x14ac:dyDescent="0.25">
      <c r="B29" s="5">
        <v>110000</v>
      </c>
      <c r="C29" s="5">
        <v>5355</v>
      </c>
      <c r="D29" s="5">
        <f>B29-C29</f>
        <v>104645</v>
      </c>
    </row>
    <row r="30" spans="1:5" hidden="1" x14ac:dyDescent="0.25"/>
    <row r="31" spans="1:5" hidden="1" x14ac:dyDescent="0.25"/>
    <row r="32" spans="1:5" hidden="1" x14ac:dyDescent="0.25"/>
    <row r="35" spans="1:11" x14ac:dyDescent="0.25">
      <c r="A35" s="6" t="s">
        <v>0</v>
      </c>
      <c r="B35" s="6" t="s">
        <v>1</v>
      </c>
      <c r="C35" s="7" t="s">
        <v>2</v>
      </c>
      <c r="D35" s="8" t="s">
        <v>3</v>
      </c>
      <c r="E35" s="298" t="s">
        <v>424</v>
      </c>
      <c r="F35" s="298" t="s">
        <v>205</v>
      </c>
      <c r="G35" s="46" t="s">
        <v>839</v>
      </c>
      <c r="H35" s="46" t="s">
        <v>840</v>
      </c>
      <c r="I35" s="46" t="s">
        <v>841</v>
      </c>
      <c r="J35" s="46" t="s">
        <v>842</v>
      </c>
    </row>
    <row r="36" spans="1:11" x14ac:dyDescent="0.25">
      <c r="A36" s="4">
        <v>1</v>
      </c>
      <c r="B36" s="76" t="s">
        <v>960</v>
      </c>
      <c r="C36" s="279">
        <v>50000</v>
      </c>
      <c r="D36" s="15" t="s">
        <v>961</v>
      </c>
      <c r="E36" s="5">
        <f>C36</f>
        <v>50000</v>
      </c>
      <c r="F36" s="5">
        <f>C36</f>
        <v>50000</v>
      </c>
      <c r="G36" s="5"/>
      <c r="H36" s="5"/>
      <c r="I36" s="5"/>
      <c r="J36" s="5"/>
    </row>
    <row r="37" spans="1:11" ht="30" x14ac:dyDescent="0.25">
      <c r="A37" s="4"/>
      <c r="B37" s="76" t="s">
        <v>980</v>
      </c>
      <c r="C37" s="279">
        <v>92800</v>
      </c>
      <c r="D37" s="15" t="s">
        <v>981</v>
      </c>
      <c r="E37" s="5"/>
      <c r="F37" s="5"/>
      <c r="G37" s="5"/>
      <c r="H37" s="5"/>
      <c r="I37" s="5"/>
      <c r="J37" s="5"/>
      <c r="K37" t="s">
        <v>982</v>
      </c>
    </row>
    <row r="38" spans="1:11" x14ac:dyDescent="0.25">
      <c r="A38" s="4">
        <v>2</v>
      </c>
      <c r="B38" s="76" t="s">
        <v>971</v>
      </c>
      <c r="C38" s="279">
        <v>2450000</v>
      </c>
      <c r="D38" s="15"/>
      <c r="E38" s="5">
        <f t="shared" ref="E38:E50" si="0">C38</f>
        <v>2450000</v>
      </c>
      <c r="F38" s="5">
        <f t="shared" ref="F38:F50" si="1">C38</f>
        <v>2450000</v>
      </c>
      <c r="G38" s="5"/>
      <c r="H38" s="5"/>
      <c r="I38" s="5"/>
      <c r="J38" s="5"/>
    </row>
    <row r="39" spans="1:11" x14ac:dyDescent="0.25">
      <c r="A39" s="5">
        <v>3</v>
      </c>
      <c r="B39" s="76"/>
      <c r="C39" s="282"/>
      <c r="D39" s="5"/>
      <c r="E39" s="5">
        <f t="shared" si="0"/>
        <v>0</v>
      </c>
      <c r="F39" s="5">
        <f t="shared" si="1"/>
        <v>0</v>
      </c>
      <c r="G39" s="5"/>
      <c r="H39" s="5"/>
      <c r="I39" s="5"/>
      <c r="J39" s="5"/>
    </row>
    <row r="40" spans="1:11" x14ac:dyDescent="0.25">
      <c r="A40" s="5">
        <v>4</v>
      </c>
      <c r="B40" s="5"/>
      <c r="C40" s="282"/>
      <c r="D40" s="5"/>
      <c r="E40" s="5">
        <f t="shared" si="0"/>
        <v>0</v>
      </c>
      <c r="F40" s="5">
        <f t="shared" si="1"/>
        <v>0</v>
      </c>
      <c r="G40" s="5"/>
      <c r="H40" s="5"/>
      <c r="I40" s="5"/>
      <c r="J40" s="5"/>
    </row>
    <row r="41" spans="1:11" x14ac:dyDescent="0.25">
      <c r="A41" s="5"/>
      <c r="B41" s="5"/>
      <c r="C41" s="282"/>
      <c r="D41" s="5"/>
      <c r="E41" s="5">
        <f t="shared" si="0"/>
        <v>0</v>
      </c>
      <c r="F41" s="5">
        <f t="shared" si="1"/>
        <v>0</v>
      </c>
      <c r="G41" s="5"/>
      <c r="H41" s="5"/>
      <c r="I41" s="5"/>
      <c r="J41" s="5"/>
    </row>
    <row r="42" spans="1:11" x14ac:dyDescent="0.25">
      <c r="A42" s="5"/>
      <c r="B42" s="5"/>
      <c r="C42" s="282"/>
      <c r="D42" s="5"/>
      <c r="E42" s="5">
        <f t="shared" si="0"/>
        <v>0</v>
      </c>
      <c r="F42" s="5">
        <f t="shared" si="1"/>
        <v>0</v>
      </c>
      <c r="G42" s="5"/>
      <c r="H42" s="5"/>
      <c r="I42" s="5"/>
      <c r="J42" s="5"/>
    </row>
    <row r="43" spans="1:11" x14ac:dyDescent="0.25">
      <c r="A43" s="5"/>
      <c r="B43" s="5"/>
      <c r="C43" s="282"/>
      <c r="D43" s="5"/>
      <c r="E43" s="5">
        <f t="shared" si="0"/>
        <v>0</v>
      </c>
      <c r="F43" s="5">
        <f t="shared" si="1"/>
        <v>0</v>
      </c>
      <c r="G43" s="5"/>
      <c r="H43" s="5"/>
      <c r="I43" s="5"/>
      <c r="J43" s="5"/>
    </row>
    <row r="44" spans="1:11" x14ac:dyDescent="0.25">
      <c r="A44" s="5"/>
      <c r="B44" s="5"/>
      <c r="C44" s="282"/>
      <c r="D44" s="5"/>
      <c r="E44" s="5">
        <f t="shared" si="0"/>
        <v>0</v>
      </c>
      <c r="F44" s="5">
        <f t="shared" si="1"/>
        <v>0</v>
      </c>
      <c r="G44" s="5"/>
      <c r="H44" s="5"/>
      <c r="I44" s="5"/>
      <c r="J44" s="5"/>
    </row>
    <row r="45" spans="1:11" x14ac:dyDescent="0.25">
      <c r="A45" s="5"/>
      <c r="B45" s="5"/>
      <c r="C45" s="282"/>
      <c r="D45" s="5"/>
      <c r="E45" s="5">
        <f t="shared" si="0"/>
        <v>0</v>
      </c>
      <c r="F45" s="5">
        <f t="shared" si="1"/>
        <v>0</v>
      </c>
      <c r="G45" s="5"/>
      <c r="H45" s="5"/>
      <c r="I45" s="5"/>
      <c r="J45" s="5"/>
    </row>
    <row r="46" spans="1:11" x14ac:dyDescent="0.25">
      <c r="A46" s="5"/>
      <c r="B46" s="5"/>
      <c r="C46" s="282"/>
      <c r="D46" s="5"/>
      <c r="E46" s="5">
        <f t="shared" si="0"/>
        <v>0</v>
      </c>
      <c r="F46" s="5">
        <f t="shared" si="1"/>
        <v>0</v>
      </c>
      <c r="G46" s="5"/>
      <c r="H46" s="5"/>
      <c r="I46" s="5"/>
      <c r="J46" s="5"/>
    </row>
    <row r="47" spans="1:11" x14ac:dyDescent="0.25">
      <c r="A47" s="5"/>
      <c r="B47" s="5"/>
      <c r="C47" s="282"/>
      <c r="D47" s="5"/>
      <c r="E47" s="5">
        <f t="shared" si="0"/>
        <v>0</v>
      </c>
      <c r="F47" s="5">
        <f t="shared" si="1"/>
        <v>0</v>
      </c>
      <c r="G47" s="5"/>
      <c r="H47" s="5"/>
      <c r="I47" s="5"/>
      <c r="J47" s="5"/>
    </row>
    <row r="48" spans="1:11" x14ac:dyDescent="0.25">
      <c r="A48" s="5"/>
      <c r="B48" s="5"/>
      <c r="C48" s="282"/>
      <c r="D48" s="5"/>
      <c r="E48" s="5">
        <f t="shared" si="0"/>
        <v>0</v>
      </c>
      <c r="F48" s="5">
        <f t="shared" si="1"/>
        <v>0</v>
      </c>
      <c r="G48" s="5"/>
      <c r="H48" s="5"/>
      <c r="I48" s="5"/>
      <c r="J48" s="5"/>
    </row>
    <row r="49" spans="1:10" x14ac:dyDescent="0.25">
      <c r="A49" s="5"/>
      <c r="B49" s="5"/>
      <c r="C49" s="282"/>
      <c r="D49" s="5"/>
      <c r="E49" s="5">
        <f t="shared" si="0"/>
        <v>0</v>
      </c>
      <c r="F49" s="5">
        <f t="shared" si="1"/>
        <v>0</v>
      </c>
      <c r="G49" s="5"/>
      <c r="H49" s="5"/>
      <c r="I49" s="5"/>
      <c r="J49" s="5"/>
    </row>
    <row r="50" spans="1:10" x14ac:dyDescent="0.25">
      <c r="A50" s="5"/>
      <c r="B50" s="5"/>
      <c r="C50" s="282"/>
      <c r="D50" s="5"/>
      <c r="E50" s="5">
        <f t="shared" si="0"/>
        <v>0</v>
      </c>
      <c r="F50" s="5">
        <f t="shared" si="1"/>
        <v>0</v>
      </c>
      <c r="G50" s="5"/>
      <c r="H50" s="5"/>
      <c r="I50" s="5"/>
      <c r="J50" s="5"/>
    </row>
    <row r="51" spans="1:10" x14ac:dyDescent="0.25">
      <c r="A51" s="5"/>
      <c r="B51" s="5" t="s">
        <v>205</v>
      </c>
      <c r="C51" s="285">
        <f>SUM(C36:C50)</f>
        <v>2592800</v>
      </c>
      <c r="D51" s="15"/>
      <c r="E51" s="279">
        <f t="shared" ref="E51:J51" si="2">SUM(E36:E50)</f>
        <v>2500000</v>
      </c>
      <c r="F51" s="279">
        <f t="shared" si="2"/>
        <v>2500000</v>
      </c>
      <c r="G51" s="279">
        <f t="shared" si="2"/>
        <v>0</v>
      </c>
      <c r="H51" s="279">
        <f t="shared" si="2"/>
        <v>0</v>
      </c>
      <c r="I51" s="279">
        <f t="shared" si="2"/>
        <v>0</v>
      </c>
      <c r="J51" s="279">
        <f t="shared" si="2"/>
        <v>0</v>
      </c>
    </row>
  </sheetData>
  <pageMargins left="0.7" right="0.7" top="0.75" bottom="0.75" header="0.3" footer="0.3"/>
  <pageSetup paperSize="9" orientation="portrait" horizontalDpi="4294967295" verticalDpi="4294967295" r:id="rId1"/>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6"/>
  <sheetViews>
    <sheetView workbookViewId="0">
      <selection activeCell="C38" sqref="C38"/>
    </sheetView>
  </sheetViews>
  <sheetFormatPr defaultRowHeight="15" x14ac:dyDescent="0.25"/>
  <cols>
    <col min="2" max="2" width="48.5703125" customWidth="1"/>
    <col min="3" max="3" width="13.7109375" customWidth="1"/>
    <col min="4" max="4" width="18.7109375" customWidth="1"/>
    <col min="5" max="5" width="11.85546875" customWidth="1"/>
    <col min="6" max="6" width="18" customWidth="1"/>
    <col min="7" max="7" width="11" customWidth="1"/>
    <col min="8" max="10" width="13.42578125" bestFit="1" customWidth="1"/>
  </cols>
  <sheetData>
    <row r="2" spans="1:6" ht="26.25" x14ac:dyDescent="0.4">
      <c r="A2" s="23" t="s">
        <v>8</v>
      </c>
    </row>
    <row r="4" spans="1:6" hidden="1" x14ac:dyDescent="0.25"/>
    <row r="5" spans="1:6" hidden="1" x14ac:dyDescent="0.25"/>
    <row r="6" spans="1:6" ht="36.75" hidden="1" customHeight="1" x14ac:dyDescent="0.25">
      <c r="A6" s="6" t="s">
        <v>0</v>
      </c>
      <c r="B6" s="6" t="s">
        <v>1</v>
      </c>
      <c r="C6" s="7" t="s">
        <v>2</v>
      </c>
      <c r="D6" s="8" t="s">
        <v>3</v>
      </c>
      <c r="F6" t="s">
        <v>34</v>
      </c>
    </row>
    <row r="7" spans="1:6" hidden="1" x14ac:dyDescent="0.25">
      <c r="A7" s="4">
        <v>1</v>
      </c>
      <c r="B7" s="30" t="s">
        <v>235</v>
      </c>
      <c r="C7" s="31">
        <v>11900</v>
      </c>
      <c r="D7" s="31" t="s">
        <v>57</v>
      </c>
      <c r="F7" t="s">
        <v>50</v>
      </c>
    </row>
    <row r="8" spans="1:6" hidden="1" x14ac:dyDescent="0.25">
      <c r="A8" s="4">
        <v>2</v>
      </c>
      <c r="B8" s="30" t="s">
        <v>72</v>
      </c>
      <c r="C8" s="31">
        <v>5000</v>
      </c>
      <c r="D8" s="31" t="s">
        <v>73</v>
      </c>
      <c r="E8">
        <v>14280</v>
      </c>
      <c r="F8" t="s">
        <v>50</v>
      </c>
    </row>
    <row r="9" spans="1:6" hidden="1" x14ac:dyDescent="0.25">
      <c r="A9" s="4">
        <v>3</v>
      </c>
      <c r="B9" s="30" t="s">
        <v>231</v>
      </c>
      <c r="C9" s="31">
        <v>1500</v>
      </c>
      <c r="D9" s="31" t="s">
        <v>56</v>
      </c>
      <c r="E9">
        <v>3570</v>
      </c>
      <c r="F9" t="s">
        <v>50</v>
      </c>
    </row>
    <row r="10" spans="1:6" hidden="1" x14ac:dyDescent="0.25">
      <c r="A10" s="4">
        <v>4</v>
      </c>
      <c r="B10" s="31" t="s">
        <v>206</v>
      </c>
      <c r="C10" s="31">
        <v>1150</v>
      </c>
      <c r="D10" s="31" t="s">
        <v>5</v>
      </c>
    </row>
    <row r="11" spans="1:6" hidden="1" x14ac:dyDescent="0.25">
      <c r="A11" s="4">
        <v>5</v>
      </c>
      <c r="B11" s="31" t="s">
        <v>207</v>
      </c>
      <c r="C11" s="31">
        <v>850</v>
      </c>
      <c r="D11" s="31" t="s">
        <v>5</v>
      </c>
    </row>
    <row r="12" spans="1:6" hidden="1" x14ac:dyDescent="0.25">
      <c r="A12" s="4">
        <v>6</v>
      </c>
      <c r="B12" s="31" t="s">
        <v>208</v>
      </c>
      <c r="C12" s="31">
        <v>1070</v>
      </c>
      <c r="D12" s="31" t="s">
        <v>5</v>
      </c>
    </row>
    <row r="13" spans="1:6" hidden="1" x14ac:dyDescent="0.25">
      <c r="A13" s="4">
        <v>7</v>
      </c>
      <c r="B13" s="31" t="s">
        <v>209</v>
      </c>
      <c r="C13" s="31">
        <v>1500</v>
      </c>
      <c r="D13" s="31" t="s">
        <v>5</v>
      </c>
    </row>
    <row r="14" spans="1:6" hidden="1" x14ac:dyDescent="0.25">
      <c r="A14" s="4">
        <v>8</v>
      </c>
      <c r="B14" s="31" t="s">
        <v>210</v>
      </c>
      <c r="C14" s="31">
        <v>1740</v>
      </c>
      <c r="D14" s="31" t="s">
        <v>5</v>
      </c>
    </row>
    <row r="15" spans="1:6" hidden="1" x14ac:dyDescent="0.25">
      <c r="A15" s="4">
        <v>9</v>
      </c>
      <c r="B15" s="31" t="s">
        <v>243</v>
      </c>
      <c r="C15" s="31"/>
      <c r="D15" s="31" t="s">
        <v>241</v>
      </c>
      <c r="E15">
        <v>77350</v>
      </c>
    </row>
    <row r="16" spans="1:6" hidden="1" x14ac:dyDescent="0.25">
      <c r="A16" s="4">
        <v>10</v>
      </c>
      <c r="B16" s="48" t="s">
        <v>246</v>
      </c>
      <c r="C16" s="15">
        <v>0</v>
      </c>
      <c r="D16" s="5" t="s">
        <v>225</v>
      </c>
    </row>
    <row r="17" spans="1:5" hidden="1" x14ac:dyDescent="0.25">
      <c r="A17" s="4">
        <v>11</v>
      </c>
      <c r="B17" s="5"/>
      <c r="C17" s="5"/>
      <c r="D17" s="5"/>
    </row>
    <row r="18" spans="1:5" hidden="1" x14ac:dyDescent="0.25"/>
    <row r="19" spans="1:5" hidden="1" x14ac:dyDescent="0.25">
      <c r="B19" s="10" t="s">
        <v>89</v>
      </c>
      <c r="C19" s="43">
        <f>SUM(C7:C18)</f>
        <v>24710</v>
      </c>
    </row>
    <row r="20" spans="1:5" hidden="1" x14ac:dyDescent="0.25"/>
    <row r="21" spans="1:5" hidden="1" x14ac:dyDescent="0.25">
      <c r="B21">
        <v>25000</v>
      </c>
      <c r="C21" t="s">
        <v>389</v>
      </c>
    </row>
    <row r="22" spans="1:5" hidden="1" x14ac:dyDescent="0.25">
      <c r="A22" s="68"/>
      <c r="B22" s="68"/>
      <c r="C22" s="68"/>
      <c r="D22" s="68"/>
    </row>
    <row r="23" spans="1:5" hidden="1" x14ac:dyDescent="0.25"/>
    <row r="24" spans="1:5" hidden="1" x14ac:dyDescent="0.25">
      <c r="B24" t="s">
        <v>368</v>
      </c>
      <c r="C24">
        <v>227</v>
      </c>
      <c r="D24">
        <v>1000</v>
      </c>
      <c r="E24">
        <v>227000</v>
      </c>
    </row>
    <row r="25" spans="1:5" hidden="1" x14ac:dyDescent="0.25"/>
    <row r="26" spans="1:5" hidden="1" x14ac:dyDescent="0.25"/>
    <row r="27" spans="1:5" hidden="1" x14ac:dyDescent="0.25">
      <c r="B27" t="s">
        <v>367</v>
      </c>
      <c r="E27">
        <v>227000</v>
      </c>
    </row>
    <row r="28" spans="1:5" hidden="1" x14ac:dyDescent="0.25"/>
    <row r="29" spans="1:5" hidden="1" x14ac:dyDescent="0.25"/>
    <row r="30" spans="1:5" hidden="1" x14ac:dyDescent="0.25">
      <c r="B30" s="120" t="s">
        <v>396</v>
      </c>
      <c r="C30" s="121" t="s">
        <v>406</v>
      </c>
      <c r="D30" s="121" t="s">
        <v>403</v>
      </c>
      <c r="E30" s="121" t="s">
        <v>388</v>
      </c>
    </row>
    <row r="31" spans="1:5" hidden="1" x14ac:dyDescent="0.25">
      <c r="B31" s="5">
        <v>110000</v>
      </c>
      <c r="C31" s="5">
        <v>0</v>
      </c>
      <c r="D31" s="5">
        <f>B31-C31</f>
        <v>110000</v>
      </c>
      <c r="E31" s="5">
        <v>227000</v>
      </c>
    </row>
    <row r="32" spans="1:5" hidden="1" x14ac:dyDescent="0.25"/>
    <row r="35" spans="1:10" ht="36.75" customHeight="1" x14ac:dyDescent="0.25">
      <c r="A35" s="6" t="s">
        <v>0</v>
      </c>
      <c r="B35" s="6" t="s">
        <v>1</v>
      </c>
      <c r="C35" s="7" t="s">
        <v>2</v>
      </c>
      <c r="D35" s="8" t="s">
        <v>3</v>
      </c>
      <c r="E35" s="298" t="s">
        <v>424</v>
      </c>
      <c r="F35" s="298" t="s">
        <v>205</v>
      </c>
      <c r="G35" s="46" t="s">
        <v>839</v>
      </c>
      <c r="H35" s="46" t="s">
        <v>840</v>
      </c>
      <c r="I35" s="46" t="s">
        <v>841</v>
      </c>
      <c r="J35" s="46" t="s">
        <v>842</v>
      </c>
    </row>
    <row r="36" spans="1:10" ht="49.5" x14ac:dyDescent="0.3">
      <c r="A36" s="5"/>
      <c r="B36" s="740" t="s">
        <v>905</v>
      </c>
      <c r="C36" s="761">
        <v>48790</v>
      </c>
      <c r="D36" s="762" t="s">
        <v>904</v>
      </c>
      <c r="E36" s="282">
        <f>C36</f>
        <v>48790</v>
      </c>
      <c r="F36" s="282">
        <f>G36+H36+I36+J36</f>
        <v>48790</v>
      </c>
      <c r="G36" s="282">
        <v>12198</v>
      </c>
      <c r="H36" s="282">
        <v>12198</v>
      </c>
      <c r="I36" s="282">
        <v>12198</v>
      </c>
      <c r="J36" s="282">
        <v>12196</v>
      </c>
    </row>
    <row r="37" spans="1:10" x14ac:dyDescent="0.25">
      <c r="A37" s="5"/>
      <c r="B37" s="5" t="s">
        <v>931</v>
      </c>
      <c r="C37" s="282">
        <v>260000</v>
      </c>
      <c r="D37" s="282" t="s">
        <v>916</v>
      </c>
      <c r="E37" s="282">
        <f t="shared" ref="E37:E45" si="0">C37</f>
        <v>260000</v>
      </c>
      <c r="F37" s="282">
        <f t="shared" ref="F37:F45" si="1">C37</f>
        <v>260000</v>
      </c>
      <c r="G37" s="282"/>
      <c r="H37" s="282"/>
      <c r="I37" s="282"/>
      <c r="J37" s="282"/>
    </row>
    <row r="38" spans="1:10" ht="45" x14ac:dyDescent="0.25">
      <c r="A38" s="5"/>
      <c r="B38" s="741" t="s">
        <v>930</v>
      </c>
      <c r="C38" s="282">
        <v>11900</v>
      </c>
      <c r="D38" s="763" t="s">
        <v>925</v>
      </c>
      <c r="E38" s="282">
        <f t="shared" si="0"/>
        <v>11900</v>
      </c>
      <c r="F38" s="282">
        <f t="shared" si="1"/>
        <v>11900</v>
      </c>
      <c r="G38" s="282"/>
      <c r="H38" s="282"/>
      <c r="I38" s="282"/>
      <c r="J38" s="282"/>
    </row>
    <row r="39" spans="1:10" x14ac:dyDescent="0.25">
      <c r="A39" s="5"/>
      <c r="B39" s="5"/>
      <c r="C39" s="282"/>
      <c r="D39" s="282"/>
      <c r="E39" s="282">
        <f t="shared" si="0"/>
        <v>0</v>
      </c>
      <c r="F39" s="282">
        <f t="shared" si="1"/>
        <v>0</v>
      </c>
      <c r="G39" s="282"/>
      <c r="H39" s="282"/>
      <c r="I39" s="282"/>
      <c r="J39" s="282"/>
    </row>
    <row r="40" spans="1:10" x14ac:dyDescent="0.25">
      <c r="A40" s="5"/>
      <c r="B40" s="5"/>
      <c r="C40" s="282"/>
      <c r="D40" s="282"/>
      <c r="E40" s="282">
        <f t="shared" si="0"/>
        <v>0</v>
      </c>
      <c r="F40" s="282">
        <f t="shared" si="1"/>
        <v>0</v>
      </c>
      <c r="G40" s="282"/>
      <c r="H40" s="282"/>
      <c r="I40" s="282"/>
      <c r="J40" s="282"/>
    </row>
    <row r="41" spans="1:10" x14ac:dyDescent="0.25">
      <c r="A41" s="5"/>
      <c r="B41" s="5"/>
      <c r="C41" s="282"/>
      <c r="D41" s="282"/>
      <c r="E41" s="282">
        <f t="shared" si="0"/>
        <v>0</v>
      </c>
      <c r="F41" s="282">
        <f t="shared" si="1"/>
        <v>0</v>
      </c>
      <c r="G41" s="282"/>
      <c r="H41" s="282"/>
      <c r="I41" s="282"/>
      <c r="J41" s="282"/>
    </row>
    <row r="42" spans="1:10" x14ac:dyDescent="0.25">
      <c r="A42" s="5"/>
      <c r="B42" s="5"/>
      <c r="C42" s="282"/>
      <c r="D42" s="282"/>
      <c r="E42" s="282">
        <f t="shared" si="0"/>
        <v>0</v>
      </c>
      <c r="F42" s="282">
        <f t="shared" si="1"/>
        <v>0</v>
      </c>
      <c r="G42" s="282"/>
      <c r="H42" s="282"/>
      <c r="I42" s="282"/>
      <c r="J42" s="282"/>
    </row>
    <row r="43" spans="1:10" x14ac:dyDescent="0.25">
      <c r="A43" s="5"/>
      <c r="B43" s="5"/>
      <c r="C43" s="282"/>
      <c r="D43" s="282"/>
      <c r="E43" s="282">
        <f t="shared" si="0"/>
        <v>0</v>
      </c>
      <c r="F43" s="282">
        <f t="shared" si="1"/>
        <v>0</v>
      </c>
      <c r="G43" s="282"/>
      <c r="H43" s="282"/>
      <c r="I43" s="282"/>
      <c r="J43" s="282"/>
    </row>
    <row r="44" spans="1:10" ht="16.5" x14ac:dyDescent="0.3">
      <c r="A44" s="5"/>
      <c r="B44" s="143"/>
      <c r="C44" s="282"/>
      <c r="D44" s="282"/>
      <c r="E44" s="282">
        <f t="shared" si="0"/>
        <v>0</v>
      </c>
      <c r="F44" s="282">
        <f t="shared" si="1"/>
        <v>0</v>
      </c>
      <c r="G44" s="282"/>
      <c r="H44" s="282"/>
      <c r="I44" s="282"/>
      <c r="J44" s="282"/>
    </row>
    <row r="45" spans="1:10" x14ac:dyDescent="0.25">
      <c r="A45" s="5"/>
      <c r="B45" s="5"/>
      <c r="C45" s="282"/>
      <c r="D45" s="282"/>
      <c r="E45" s="282">
        <f t="shared" si="0"/>
        <v>0</v>
      </c>
      <c r="F45" s="282">
        <f t="shared" si="1"/>
        <v>0</v>
      </c>
      <c r="G45" s="282"/>
      <c r="H45" s="282"/>
      <c r="I45" s="282"/>
      <c r="J45" s="282"/>
    </row>
    <row r="46" spans="1:10" x14ac:dyDescent="0.25">
      <c r="A46" s="5"/>
      <c r="B46" s="5" t="s">
        <v>205</v>
      </c>
      <c r="C46" s="285">
        <f>SUM(C36:C45)</f>
        <v>320690</v>
      </c>
      <c r="D46" s="279"/>
      <c r="E46" s="285">
        <f t="shared" ref="E46:J46" si="2">SUM(E36:E45)</f>
        <v>320690</v>
      </c>
      <c r="F46" s="279">
        <f t="shared" si="2"/>
        <v>320690</v>
      </c>
      <c r="G46" s="279">
        <f t="shared" si="2"/>
        <v>12198</v>
      </c>
      <c r="H46" s="279">
        <f t="shared" si="2"/>
        <v>12198</v>
      </c>
      <c r="I46" s="279">
        <f t="shared" si="2"/>
        <v>12198</v>
      </c>
      <c r="J46" s="279">
        <f t="shared" si="2"/>
        <v>12196</v>
      </c>
    </row>
  </sheetData>
  <pageMargins left="0.7" right="0.7" top="0.75" bottom="0.75" header="0.3" footer="0.3"/>
  <pageSetup orientation="portrait" horizontalDpi="4294967295" verticalDpi="4294967295"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1"/>
  <sheetViews>
    <sheetView zoomScale="110" zoomScaleNormal="110" workbookViewId="0">
      <selection activeCell="C6" sqref="C6"/>
    </sheetView>
  </sheetViews>
  <sheetFormatPr defaultRowHeight="15" x14ac:dyDescent="0.25"/>
  <cols>
    <col min="2" max="2" width="45.5703125" customWidth="1"/>
    <col min="3" max="3" width="11" customWidth="1"/>
    <col min="4" max="4" width="25.140625" customWidth="1"/>
    <col min="5" max="5" width="11.28515625" customWidth="1"/>
    <col min="6" max="6" width="18.28515625" customWidth="1"/>
    <col min="10" max="10" width="10.42578125" customWidth="1"/>
  </cols>
  <sheetData>
    <row r="2" spans="1:10" ht="26.25" x14ac:dyDescent="0.4">
      <c r="A2" s="24" t="s">
        <v>7</v>
      </c>
      <c r="B2" s="2"/>
    </row>
    <row r="4" spans="1:10" ht="37.5" customHeight="1" x14ac:dyDescent="0.25">
      <c r="A4" s="6" t="s">
        <v>0</v>
      </c>
      <c r="B4" s="6" t="s">
        <v>1</v>
      </c>
      <c r="C4" s="8" t="s">
        <v>2</v>
      </c>
      <c r="D4" s="8" t="s">
        <v>3</v>
      </c>
      <c r="E4" s="298" t="s">
        <v>424</v>
      </c>
      <c r="F4" s="298" t="s">
        <v>205</v>
      </c>
      <c r="G4" s="46" t="s">
        <v>839</v>
      </c>
      <c r="H4" s="46" t="s">
        <v>840</v>
      </c>
      <c r="I4" s="46" t="s">
        <v>841</v>
      </c>
      <c r="J4" s="46" t="s">
        <v>842</v>
      </c>
    </row>
    <row r="5" spans="1:10" ht="16.5" x14ac:dyDescent="0.3">
      <c r="A5" s="4">
        <v>1</v>
      </c>
      <c r="B5" s="721"/>
      <c r="C5" s="306">
        <v>34000</v>
      </c>
      <c r="D5" s="5" t="s">
        <v>916</v>
      </c>
      <c r="E5" s="5">
        <f>C5</f>
        <v>34000</v>
      </c>
      <c r="F5" s="5">
        <f>C5</f>
        <v>34000</v>
      </c>
      <c r="G5" s="5"/>
      <c r="H5" s="5"/>
      <c r="I5" s="5"/>
      <c r="J5" s="5"/>
    </row>
    <row r="6" spans="1:10" x14ac:dyDescent="0.25">
      <c r="A6" s="4">
        <v>2</v>
      </c>
      <c r="B6" s="307"/>
      <c r="C6" s="306"/>
      <c r="D6" s="306"/>
      <c r="E6" s="5">
        <f t="shared" ref="E6:E9" si="0">C6</f>
        <v>0</v>
      </c>
      <c r="F6" s="5">
        <f t="shared" ref="F6:F9" si="1">C6</f>
        <v>0</v>
      </c>
      <c r="G6" s="5"/>
      <c r="H6" s="5"/>
      <c r="I6" s="5"/>
      <c r="J6" s="5"/>
    </row>
    <row r="7" spans="1:10" x14ac:dyDescent="0.25">
      <c r="A7" s="4">
        <v>4</v>
      </c>
      <c r="B7" s="307"/>
      <c r="C7" s="306"/>
      <c r="D7" s="306"/>
      <c r="E7" s="5">
        <f t="shared" si="0"/>
        <v>0</v>
      </c>
      <c r="F7" s="5">
        <f t="shared" si="1"/>
        <v>0</v>
      </c>
      <c r="G7" s="5"/>
      <c r="H7" s="5"/>
      <c r="I7" s="5"/>
      <c r="J7" s="5"/>
    </row>
    <row r="8" spans="1:10" x14ac:dyDescent="0.25">
      <c r="A8" s="4">
        <v>3</v>
      </c>
      <c r="B8" s="307"/>
      <c r="C8" s="306"/>
      <c r="D8" s="306"/>
      <c r="E8" s="5">
        <f t="shared" si="0"/>
        <v>0</v>
      </c>
      <c r="F8" s="5">
        <f t="shared" si="1"/>
        <v>0</v>
      </c>
      <c r="G8" s="5"/>
      <c r="H8" s="5"/>
      <c r="I8" s="5"/>
      <c r="J8" s="5"/>
    </row>
    <row r="9" spans="1:10" x14ac:dyDescent="0.25">
      <c r="A9" s="4"/>
      <c r="B9" s="307"/>
      <c r="C9" s="306"/>
      <c r="D9" s="306"/>
      <c r="E9" s="5">
        <f t="shared" si="0"/>
        <v>0</v>
      </c>
      <c r="F9" s="5">
        <f t="shared" si="1"/>
        <v>0</v>
      </c>
      <c r="G9" s="5"/>
      <c r="H9" s="5"/>
      <c r="I9" s="5"/>
      <c r="J9" s="5"/>
    </row>
    <row r="10" spans="1:10" x14ac:dyDescent="0.25">
      <c r="A10" s="5"/>
      <c r="B10" s="5"/>
      <c r="C10" s="5"/>
      <c r="D10" s="5"/>
      <c r="E10" s="5"/>
      <c r="F10" s="5"/>
      <c r="G10" s="5"/>
      <c r="H10" s="5"/>
      <c r="I10" s="5"/>
      <c r="J10" s="5"/>
    </row>
    <row r="11" spans="1:10" x14ac:dyDescent="0.25">
      <c r="A11" s="5"/>
      <c r="B11" s="5"/>
      <c r="C11" s="284">
        <f>SUM(C5:C10)</f>
        <v>34000</v>
      </c>
      <c r="D11" s="15"/>
      <c r="E11" s="284">
        <f t="shared" ref="E11:J11" si="2">SUM(E5:E10)</f>
        <v>34000</v>
      </c>
      <c r="F11" s="15">
        <f t="shared" si="2"/>
        <v>34000</v>
      </c>
      <c r="G11" s="15">
        <f t="shared" si="2"/>
        <v>0</v>
      </c>
      <c r="H11" s="15">
        <f t="shared" si="2"/>
        <v>0</v>
      </c>
      <c r="I11" s="15">
        <f t="shared" si="2"/>
        <v>0</v>
      </c>
      <c r="J11" s="15">
        <f t="shared" si="2"/>
        <v>0</v>
      </c>
    </row>
  </sheetData>
  <pageMargins left="0.7" right="0.7" top="0.75" bottom="0.75" header="0.3" footer="0.3"/>
  <pageSetup paperSize="9" orientation="portrait"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L48"/>
  <sheetViews>
    <sheetView workbookViewId="0">
      <selection activeCell="C48" sqref="C48"/>
    </sheetView>
  </sheetViews>
  <sheetFormatPr defaultRowHeight="15" x14ac:dyDescent="0.25"/>
  <cols>
    <col min="2" max="2" width="40.7109375" customWidth="1"/>
    <col min="3" max="3" width="12.140625" customWidth="1"/>
    <col min="4" max="4" width="16.140625" customWidth="1"/>
    <col min="5" max="5" width="10.7109375" customWidth="1"/>
  </cols>
  <sheetData>
    <row r="4" spans="1:4" ht="26.25" x14ac:dyDescent="0.4">
      <c r="A4" s="23" t="s">
        <v>81</v>
      </c>
    </row>
    <row r="6" spans="1:4" ht="30" hidden="1" x14ac:dyDescent="0.25">
      <c r="A6" s="6" t="s">
        <v>0</v>
      </c>
      <c r="B6" s="6" t="s">
        <v>1</v>
      </c>
      <c r="C6" s="7" t="s">
        <v>2</v>
      </c>
      <c r="D6" s="8" t="s">
        <v>3</v>
      </c>
    </row>
    <row r="7" spans="1:4" ht="30" hidden="1" x14ac:dyDescent="0.25">
      <c r="A7" s="4">
        <v>1</v>
      </c>
      <c r="B7" s="29" t="s">
        <v>230</v>
      </c>
      <c r="C7" s="31">
        <v>5000</v>
      </c>
      <c r="D7" s="31" t="s">
        <v>56</v>
      </c>
    </row>
    <row r="8" spans="1:4" hidden="1" x14ac:dyDescent="0.25">
      <c r="B8" s="26" t="s">
        <v>89</v>
      </c>
      <c r="C8" s="5">
        <f>SUM(C7:C7)</f>
        <v>5000</v>
      </c>
      <c r="D8" s="5"/>
    </row>
    <row r="9" spans="1:4" hidden="1" x14ac:dyDescent="0.25"/>
    <row r="10" spans="1:4" hidden="1" x14ac:dyDescent="0.25"/>
    <row r="11" spans="1:4" hidden="1" x14ac:dyDescent="0.25">
      <c r="B11" s="93" t="s">
        <v>396</v>
      </c>
      <c r="C11" s="94" t="s">
        <v>406</v>
      </c>
      <c r="D11" s="99" t="s">
        <v>403</v>
      </c>
    </row>
    <row r="12" spans="1:4" hidden="1" x14ac:dyDescent="0.25">
      <c r="B12" s="47">
        <v>5000</v>
      </c>
      <c r="C12">
        <v>3250</v>
      </c>
      <c r="D12" s="44">
        <f>B12-C12</f>
        <v>1750</v>
      </c>
    </row>
    <row r="13" spans="1:4" hidden="1" x14ac:dyDescent="0.25">
      <c r="A13" s="68"/>
      <c r="B13" s="68"/>
      <c r="C13" s="68"/>
      <c r="D13" s="68"/>
    </row>
    <row r="14" spans="1:4" hidden="1" x14ac:dyDescent="0.25"/>
    <row r="15" spans="1:4" hidden="1" x14ac:dyDescent="0.25">
      <c r="B15" t="s">
        <v>404</v>
      </c>
    </row>
    <row r="16" spans="1:4" ht="30" hidden="1" x14ac:dyDescent="0.25">
      <c r="A16" s="4">
        <v>1</v>
      </c>
      <c r="B16" s="29" t="s">
        <v>230</v>
      </c>
      <c r="C16" s="31">
        <v>35000</v>
      </c>
      <c r="D16" s="31" t="s">
        <v>56</v>
      </c>
    </row>
    <row r="17" spans="1:10" hidden="1" x14ac:dyDescent="0.25">
      <c r="B17" t="s">
        <v>379</v>
      </c>
      <c r="C17">
        <v>14500</v>
      </c>
    </row>
    <row r="18" spans="1:10" hidden="1" x14ac:dyDescent="0.25">
      <c r="B18" t="s">
        <v>205</v>
      </c>
      <c r="C18" s="44">
        <f>SUM(C16:C17)</f>
        <v>49500</v>
      </c>
    </row>
    <row r="19" spans="1:10" hidden="1" x14ac:dyDescent="0.25"/>
    <row r="20" spans="1:10" hidden="1" x14ac:dyDescent="0.25"/>
    <row r="21" spans="1:10" hidden="1" x14ac:dyDescent="0.25">
      <c r="B21" t="s">
        <v>367</v>
      </c>
      <c r="C21" s="44">
        <f>D12+C18</f>
        <v>51250</v>
      </c>
    </row>
    <row r="22" spans="1:10" hidden="1" x14ac:dyDescent="0.25"/>
    <row r="23" spans="1:10" hidden="1" x14ac:dyDescent="0.25"/>
    <row r="24" spans="1:10" hidden="1" x14ac:dyDescent="0.25"/>
    <row r="25" spans="1:10" hidden="1" x14ac:dyDescent="0.25">
      <c r="B25" s="120" t="s">
        <v>396</v>
      </c>
      <c r="C25" s="121" t="s">
        <v>406</v>
      </c>
      <c r="D25" s="121" t="s">
        <v>403</v>
      </c>
      <c r="E25" s="121" t="s">
        <v>388</v>
      </c>
    </row>
    <row r="26" spans="1:10" hidden="1" x14ac:dyDescent="0.25">
      <c r="B26" s="5">
        <v>5000</v>
      </c>
      <c r="C26" s="5">
        <v>2958.24</v>
      </c>
      <c r="D26" s="5">
        <f>B26-C26</f>
        <v>2041.7600000000002</v>
      </c>
      <c r="E26" s="5">
        <v>51250</v>
      </c>
    </row>
    <row r="27" spans="1:10" hidden="1" x14ac:dyDescent="0.25"/>
    <row r="28" spans="1:10" hidden="1" x14ac:dyDescent="0.25"/>
    <row r="29" spans="1:10" hidden="1" x14ac:dyDescent="0.25"/>
    <row r="32" spans="1:10" ht="30" x14ac:dyDescent="0.25">
      <c r="A32" s="6" t="s">
        <v>0</v>
      </c>
      <c r="B32" s="6" t="s">
        <v>1</v>
      </c>
      <c r="C32" s="7" t="s">
        <v>2</v>
      </c>
      <c r="D32" s="8" t="s">
        <v>3</v>
      </c>
      <c r="E32" s="298" t="s">
        <v>424</v>
      </c>
      <c r="F32" s="298" t="s">
        <v>205</v>
      </c>
      <c r="G32" s="46" t="s">
        <v>839</v>
      </c>
      <c r="H32" s="46" t="s">
        <v>840</v>
      </c>
      <c r="I32" s="46" t="s">
        <v>841</v>
      </c>
      <c r="J32" s="46" t="s">
        <v>842</v>
      </c>
    </row>
    <row r="33" spans="1:12" s="16" customFormat="1" x14ac:dyDescent="0.25">
      <c r="A33" s="142">
        <v>1</v>
      </c>
      <c r="B33" s="15"/>
      <c r="C33" s="15">
        <f>300000-40000</f>
        <v>260000</v>
      </c>
      <c r="D33" s="15" t="s">
        <v>937</v>
      </c>
      <c r="E33" s="15">
        <f>C33</f>
        <v>260000</v>
      </c>
      <c r="F33" s="15">
        <f>C33</f>
        <v>260000</v>
      </c>
      <c r="G33" s="15"/>
      <c r="H33" s="15"/>
      <c r="I33" s="15"/>
      <c r="J33" s="15"/>
      <c r="K33" s="16">
        <v>-40000</v>
      </c>
      <c r="L33" s="16" t="s">
        <v>177</v>
      </c>
    </row>
    <row r="34" spans="1:12" s="16" customFormat="1" x14ac:dyDescent="0.25">
      <c r="A34" s="15"/>
      <c r="B34" s="15"/>
      <c r="C34" s="15">
        <v>200000</v>
      </c>
      <c r="D34" s="15"/>
      <c r="E34" s="15">
        <f t="shared" ref="E34:E47" si="0">C34</f>
        <v>200000</v>
      </c>
      <c r="F34" s="15">
        <f t="shared" ref="F34:F47" si="1">C34</f>
        <v>200000</v>
      </c>
      <c r="G34" s="15"/>
      <c r="H34" s="15"/>
      <c r="I34" s="15"/>
      <c r="J34" s="15"/>
    </row>
    <row r="35" spans="1:12" s="16" customFormat="1" x14ac:dyDescent="0.25">
      <c r="A35" s="15"/>
      <c r="B35" s="15"/>
      <c r="C35" s="15"/>
      <c r="D35" s="15"/>
      <c r="E35" s="15">
        <f t="shared" si="0"/>
        <v>0</v>
      </c>
      <c r="F35" s="15">
        <f t="shared" si="1"/>
        <v>0</v>
      </c>
      <c r="G35" s="15"/>
      <c r="H35" s="15"/>
      <c r="I35" s="15"/>
      <c r="J35" s="15"/>
    </row>
    <row r="36" spans="1:12" s="16" customFormat="1" x14ac:dyDescent="0.25">
      <c r="A36" s="15"/>
      <c r="B36" s="15"/>
      <c r="C36" s="15"/>
      <c r="D36" s="15"/>
      <c r="E36" s="15">
        <f t="shared" si="0"/>
        <v>0</v>
      </c>
      <c r="F36" s="15">
        <f t="shared" si="1"/>
        <v>0</v>
      </c>
      <c r="G36" s="15"/>
      <c r="H36" s="15"/>
      <c r="I36" s="15"/>
      <c r="J36" s="15"/>
    </row>
    <row r="37" spans="1:12" x14ac:dyDescent="0.25">
      <c r="A37" s="5"/>
      <c r="B37" s="5"/>
      <c r="C37" s="5"/>
      <c r="D37" s="5"/>
      <c r="E37" s="15">
        <f t="shared" si="0"/>
        <v>0</v>
      </c>
      <c r="F37" s="15">
        <f t="shared" si="1"/>
        <v>0</v>
      </c>
      <c r="G37" s="5"/>
      <c r="H37" s="5"/>
      <c r="I37" s="5"/>
      <c r="J37" s="5"/>
    </row>
    <row r="38" spans="1:12" x14ac:dyDescent="0.25">
      <c r="A38" s="5"/>
      <c r="B38" s="5"/>
      <c r="C38" s="5"/>
      <c r="D38" s="5"/>
      <c r="E38" s="15">
        <f t="shared" si="0"/>
        <v>0</v>
      </c>
      <c r="F38" s="15">
        <f t="shared" si="1"/>
        <v>0</v>
      </c>
      <c r="G38" s="5"/>
      <c r="H38" s="5"/>
      <c r="I38" s="5"/>
      <c r="J38" s="5"/>
    </row>
    <row r="39" spans="1:12" x14ac:dyDescent="0.25">
      <c r="A39" s="5"/>
      <c r="B39" s="5"/>
      <c r="C39" s="5"/>
      <c r="D39" s="5"/>
      <c r="E39" s="15">
        <f t="shared" si="0"/>
        <v>0</v>
      </c>
      <c r="F39" s="15">
        <f t="shared" si="1"/>
        <v>0</v>
      </c>
      <c r="G39" s="5"/>
      <c r="H39" s="5"/>
      <c r="I39" s="5"/>
      <c r="J39" s="5"/>
    </row>
    <row r="40" spans="1:12" x14ac:dyDescent="0.25">
      <c r="A40" s="5"/>
      <c r="B40" s="5"/>
      <c r="C40" s="5"/>
      <c r="D40" s="5"/>
      <c r="E40" s="15">
        <f t="shared" si="0"/>
        <v>0</v>
      </c>
      <c r="F40" s="15">
        <f t="shared" si="1"/>
        <v>0</v>
      </c>
      <c r="G40" s="5"/>
      <c r="H40" s="5"/>
      <c r="I40" s="5"/>
      <c r="J40" s="5"/>
    </row>
    <row r="41" spans="1:12" x14ac:dyDescent="0.25">
      <c r="A41" s="5"/>
      <c r="B41" s="5"/>
      <c r="C41" s="5"/>
      <c r="D41" s="5"/>
      <c r="E41" s="15">
        <f t="shared" si="0"/>
        <v>0</v>
      </c>
      <c r="F41" s="15">
        <f t="shared" si="1"/>
        <v>0</v>
      </c>
      <c r="G41" s="5"/>
      <c r="H41" s="5"/>
      <c r="I41" s="5"/>
      <c r="J41" s="5"/>
    </row>
    <row r="42" spans="1:12" x14ac:dyDescent="0.25">
      <c r="A42" s="5"/>
      <c r="B42" s="5"/>
      <c r="C42" s="5"/>
      <c r="D42" s="5"/>
      <c r="E42" s="15">
        <f t="shared" si="0"/>
        <v>0</v>
      </c>
      <c r="F42" s="15">
        <f t="shared" si="1"/>
        <v>0</v>
      </c>
      <c r="G42" s="5"/>
      <c r="H42" s="5"/>
      <c r="I42" s="5"/>
      <c r="J42" s="5"/>
    </row>
    <row r="43" spans="1:12" x14ac:dyDescent="0.25">
      <c r="A43" s="5"/>
      <c r="B43" s="5"/>
      <c r="C43" s="5"/>
      <c r="D43" s="5"/>
      <c r="E43" s="15">
        <f t="shared" si="0"/>
        <v>0</v>
      </c>
      <c r="F43" s="15">
        <f t="shared" si="1"/>
        <v>0</v>
      </c>
      <c r="G43" s="5"/>
      <c r="H43" s="5"/>
      <c r="I43" s="5"/>
      <c r="J43" s="5"/>
    </row>
    <row r="44" spans="1:12" x14ac:dyDescent="0.25">
      <c r="A44" s="5"/>
      <c r="B44" s="5"/>
      <c r="C44" s="5"/>
      <c r="D44" s="5"/>
      <c r="E44" s="15">
        <f t="shared" si="0"/>
        <v>0</v>
      </c>
      <c r="F44" s="15">
        <f t="shared" si="1"/>
        <v>0</v>
      </c>
      <c r="G44" s="5"/>
      <c r="H44" s="5"/>
      <c r="I44" s="5"/>
      <c r="J44" s="5"/>
    </row>
    <row r="45" spans="1:12" x14ac:dyDescent="0.25">
      <c r="A45" s="5"/>
      <c r="B45" s="5"/>
      <c r="C45" s="5"/>
      <c r="D45" s="5"/>
      <c r="E45" s="15">
        <f t="shared" si="0"/>
        <v>0</v>
      </c>
      <c r="F45" s="15">
        <f t="shared" si="1"/>
        <v>0</v>
      </c>
      <c r="G45" s="5"/>
      <c r="H45" s="5"/>
      <c r="I45" s="5"/>
      <c r="J45" s="5"/>
    </row>
    <row r="46" spans="1:12" x14ac:dyDescent="0.25">
      <c r="A46" s="5"/>
      <c r="B46" s="5"/>
      <c r="C46" s="5"/>
      <c r="D46" s="5"/>
      <c r="E46" s="15">
        <f t="shared" si="0"/>
        <v>0</v>
      </c>
      <c r="F46" s="15">
        <f t="shared" si="1"/>
        <v>0</v>
      </c>
      <c r="G46" s="5"/>
      <c r="H46" s="5"/>
      <c r="I46" s="5"/>
      <c r="J46" s="5"/>
    </row>
    <row r="47" spans="1:12" x14ac:dyDescent="0.25">
      <c r="A47" s="5"/>
      <c r="B47" s="5"/>
      <c r="C47" s="5"/>
      <c r="D47" s="5"/>
      <c r="E47" s="15">
        <f t="shared" si="0"/>
        <v>0</v>
      </c>
      <c r="F47" s="15">
        <f t="shared" si="1"/>
        <v>0</v>
      </c>
      <c r="G47" s="5"/>
      <c r="H47" s="5"/>
      <c r="I47" s="5"/>
      <c r="J47" s="5"/>
    </row>
    <row r="48" spans="1:12" x14ac:dyDescent="0.25">
      <c r="A48" s="5"/>
      <c r="B48" s="5" t="s">
        <v>205</v>
      </c>
      <c r="C48" s="284">
        <f>SUM(C33:C47)</f>
        <v>460000</v>
      </c>
      <c r="D48" s="15"/>
      <c r="E48" s="284">
        <f t="shared" ref="E48:J48" si="2">SUM(E33:E47)</f>
        <v>460000</v>
      </c>
      <c r="F48" s="15">
        <f t="shared" si="2"/>
        <v>460000</v>
      </c>
      <c r="G48" s="15">
        <f t="shared" si="2"/>
        <v>0</v>
      </c>
      <c r="H48" s="15">
        <f t="shared" si="2"/>
        <v>0</v>
      </c>
      <c r="I48" s="15">
        <f t="shared" si="2"/>
        <v>0</v>
      </c>
      <c r="J48" s="15">
        <f t="shared" si="2"/>
        <v>0</v>
      </c>
    </row>
  </sheetData>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31"/>
  <sheetViews>
    <sheetView workbookViewId="0">
      <selection activeCell="A17" sqref="A17"/>
    </sheetView>
  </sheetViews>
  <sheetFormatPr defaultRowHeight="15" x14ac:dyDescent="0.25"/>
  <cols>
    <col min="1" max="1" width="45.5703125" customWidth="1"/>
    <col min="3" max="3" width="14.7109375" customWidth="1"/>
    <col min="4" max="4" width="14.5703125" customWidth="1"/>
  </cols>
  <sheetData>
    <row r="2" spans="1:10" ht="49.5" x14ac:dyDescent="0.3">
      <c r="A2" s="67" t="s">
        <v>331</v>
      </c>
      <c r="B2" s="60"/>
      <c r="C2" s="117"/>
      <c r="D2" s="113"/>
      <c r="E2" s="122"/>
      <c r="F2" s="122"/>
    </row>
    <row r="3" spans="1:10" ht="16.5" x14ac:dyDescent="0.3">
      <c r="A3" s="61" t="s">
        <v>332</v>
      </c>
      <c r="B3" s="60"/>
      <c r="C3" s="117"/>
      <c r="D3" s="113"/>
      <c r="E3" s="122"/>
      <c r="F3" s="122"/>
    </row>
    <row r="4" spans="1:10" ht="16.5" x14ac:dyDescent="0.3">
      <c r="A4" s="62"/>
      <c r="B4" s="60"/>
      <c r="C4" s="117"/>
      <c r="D4" s="113"/>
      <c r="E4" s="122"/>
      <c r="F4" s="122"/>
    </row>
    <row r="5" spans="1:10" ht="16.5" x14ac:dyDescent="0.3">
      <c r="A5" s="63" t="s">
        <v>90</v>
      </c>
      <c r="B5" s="60"/>
      <c r="C5" s="117"/>
      <c r="D5" s="113"/>
      <c r="E5" s="122"/>
      <c r="F5" s="122"/>
    </row>
    <row r="6" spans="1:10" ht="16.5" x14ac:dyDescent="0.3">
      <c r="A6" s="64" t="s">
        <v>91</v>
      </c>
      <c r="B6" s="60"/>
      <c r="C6" s="117"/>
      <c r="D6" s="113"/>
      <c r="E6" s="122"/>
      <c r="F6" s="122"/>
    </row>
    <row r="7" spans="1:10" ht="16.5" x14ac:dyDescent="0.3">
      <c r="A7" s="61"/>
      <c r="B7" s="60"/>
      <c r="C7" s="118" t="s">
        <v>786</v>
      </c>
      <c r="D7" s="113"/>
      <c r="E7" s="122"/>
      <c r="F7" s="122"/>
    </row>
    <row r="8" spans="1:10" ht="16.5" x14ac:dyDescent="0.3">
      <c r="A8" s="61" t="s">
        <v>856</v>
      </c>
      <c r="B8" s="60"/>
      <c r="C8" s="117"/>
      <c r="D8" s="113"/>
      <c r="E8" s="122"/>
      <c r="F8" s="122"/>
    </row>
    <row r="9" spans="1:10" ht="36" x14ac:dyDescent="0.25">
      <c r="A9" s="74" t="s">
        <v>333</v>
      </c>
      <c r="B9" s="75" t="s">
        <v>334</v>
      </c>
      <c r="C9" s="119" t="s">
        <v>335</v>
      </c>
      <c r="D9" s="114" t="s">
        <v>787</v>
      </c>
      <c r="E9" s="74" t="s">
        <v>787</v>
      </c>
      <c r="F9" s="74" t="s">
        <v>857</v>
      </c>
      <c r="H9">
        <v>2022</v>
      </c>
      <c r="J9">
        <v>2024</v>
      </c>
    </row>
    <row r="11" spans="1:10" x14ac:dyDescent="0.25">
      <c r="A11" s="5" t="s">
        <v>846</v>
      </c>
      <c r="B11" s="5"/>
      <c r="C11" s="5"/>
      <c r="D11" s="384">
        <f>D15+D17</f>
        <v>31086</v>
      </c>
      <c r="E11" s="384">
        <f>E15+E17</f>
        <v>31</v>
      </c>
      <c r="F11" s="384">
        <f t="shared" ref="F11" si="0">F15+F17</f>
        <v>0</v>
      </c>
      <c r="G11" t="s">
        <v>852</v>
      </c>
    </row>
    <row r="12" spans="1:10" x14ac:dyDescent="0.25">
      <c r="A12" s="5" t="s">
        <v>583</v>
      </c>
      <c r="B12" s="5"/>
      <c r="C12" s="5"/>
      <c r="D12" s="384"/>
      <c r="E12" s="384"/>
      <c r="F12" s="384"/>
    </row>
    <row r="13" spans="1:10" x14ac:dyDescent="0.25">
      <c r="A13" s="5" t="s">
        <v>851</v>
      </c>
      <c r="B13" s="5"/>
      <c r="C13" s="5"/>
      <c r="D13" s="384"/>
      <c r="E13" s="384"/>
      <c r="F13" s="384"/>
      <c r="H13" t="s">
        <v>853</v>
      </c>
    </row>
    <row r="14" spans="1:10" ht="9" customHeight="1" x14ac:dyDescent="0.25">
      <c r="A14" s="5"/>
      <c r="B14" s="5"/>
      <c r="C14" s="5"/>
      <c r="D14" s="384"/>
      <c r="E14" s="384"/>
      <c r="F14" s="384"/>
    </row>
    <row r="15" spans="1:10" x14ac:dyDescent="0.25">
      <c r="A15" s="5" t="s">
        <v>843</v>
      </c>
      <c r="B15" s="5"/>
      <c r="C15" s="383">
        <v>42</v>
      </c>
      <c r="D15" s="384">
        <f>D16</f>
        <v>4663</v>
      </c>
      <c r="E15" s="384">
        <f>E16</f>
        <v>5</v>
      </c>
      <c r="F15" s="384">
        <f t="shared" ref="F15" si="1">F16</f>
        <v>0</v>
      </c>
    </row>
    <row r="16" spans="1:10" ht="45" x14ac:dyDescent="0.25">
      <c r="A16" s="58" t="s">
        <v>847</v>
      </c>
      <c r="B16" s="5"/>
      <c r="C16" s="5" t="s">
        <v>850</v>
      </c>
      <c r="D16" s="385">
        <v>4663</v>
      </c>
      <c r="E16" s="386">
        <f t="shared" ref="E16" si="2">ROUND((D16/1000),0)</f>
        <v>5</v>
      </c>
      <c r="F16" s="386">
        <f t="shared" ref="F16" si="3">ROUND((E16/1000),0)</f>
        <v>0</v>
      </c>
    </row>
    <row r="17" spans="1:6" ht="45" x14ac:dyDescent="0.25">
      <c r="A17" s="58" t="s">
        <v>652</v>
      </c>
      <c r="B17" s="5"/>
      <c r="C17" s="383">
        <v>48</v>
      </c>
      <c r="D17" s="384">
        <f>D18</f>
        <v>26423</v>
      </c>
      <c r="E17" s="384">
        <f>E18</f>
        <v>26</v>
      </c>
      <c r="F17" s="384">
        <f t="shared" ref="F17:F18" si="4">F18</f>
        <v>0</v>
      </c>
    </row>
    <row r="18" spans="1:6" x14ac:dyDescent="0.25">
      <c r="A18" s="5" t="s">
        <v>836</v>
      </c>
      <c r="B18" s="5"/>
      <c r="C18" s="383">
        <v>48.31</v>
      </c>
      <c r="D18" s="384">
        <f>D19</f>
        <v>26423</v>
      </c>
      <c r="E18" s="384">
        <f>E19</f>
        <v>26</v>
      </c>
      <c r="F18" s="384">
        <f t="shared" si="4"/>
        <v>0</v>
      </c>
    </row>
    <row r="19" spans="1:6" ht="16.5" x14ac:dyDescent="0.25">
      <c r="A19" s="382" t="s">
        <v>848</v>
      </c>
      <c r="B19" s="5"/>
      <c r="C19" s="382" t="s">
        <v>849</v>
      </c>
      <c r="D19" s="385">
        <v>26423</v>
      </c>
      <c r="E19" s="386">
        <f t="shared" ref="E19" si="5">ROUND((D19/1000),0)</f>
        <v>26</v>
      </c>
      <c r="F19" s="386">
        <f t="shared" ref="F19" si="6">ROUND((E19/1000),0)</f>
        <v>0</v>
      </c>
    </row>
    <row r="20" spans="1:6" ht="16.5" x14ac:dyDescent="0.25">
      <c r="A20" s="382"/>
      <c r="B20" s="5"/>
      <c r="C20" s="382"/>
      <c r="D20" s="385"/>
      <c r="E20" s="386"/>
      <c r="F20" s="386"/>
    </row>
    <row r="21" spans="1:6" s="44" customFormat="1" x14ac:dyDescent="0.25">
      <c r="A21" s="43" t="s">
        <v>109</v>
      </c>
      <c r="B21" s="43"/>
      <c r="C21" s="43"/>
      <c r="D21" s="43"/>
      <c r="E21" s="43"/>
      <c r="F21" s="43"/>
    </row>
    <row r="22" spans="1:6" ht="16.5" x14ac:dyDescent="0.25">
      <c r="A22" s="1017" t="s">
        <v>836</v>
      </c>
      <c r="B22" s="66" t="s">
        <v>110</v>
      </c>
      <c r="C22" s="1019">
        <v>58.31</v>
      </c>
      <c r="D22" s="115">
        <f>D24+D26</f>
        <v>172000</v>
      </c>
      <c r="E22" s="123">
        <f>E24+E26</f>
        <v>172</v>
      </c>
      <c r="F22" s="123">
        <f t="shared" ref="F22" si="7">F24+F26</f>
        <v>140</v>
      </c>
    </row>
    <row r="23" spans="1:6" ht="16.5" x14ac:dyDescent="0.25">
      <c r="A23" s="1018"/>
      <c r="B23" s="66" t="s">
        <v>111</v>
      </c>
      <c r="C23" s="1020"/>
      <c r="D23" s="115">
        <f>D25+D27+D29</f>
        <v>172000</v>
      </c>
      <c r="E23" s="123">
        <f t="shared" ref="E23:F23" si="8">E25+E27+E29</f>
        <v>172</v>
      </c>
      <c r="F23" s="123">
        <f t="shared" si="8"/>
        <v>140</v>
      </c>
    </row>
    <row r="24" spans="1:6" ht="16.5" x14ac:dyDescent="0.25">
      <c r="A24" s="1013" t="s">
        <v>324</v>
      </c>
      <c r="B24" s="66" t="s">
        <v>110</v>
      </c>
      <c r="C24" s="1015" t="s">
        <v>790</v>
      </c>
      <c r="D24" s="116">
        <f>'58,31'!E17</f>
        <v>25000</v>
      </c>
      <c r="E24" s="124">
        <f t="shared" ref="E24:E29" si="9">ROUND((D24/1000),0)</f>
        <v>25</v>
      </c>
      <c r="F24" s="124">
        <v>21</v>
      </c>
    </row>
    <row r="25" spans="1:6" ht="16.5" x14ac:dyDescent="0.25">
      <c r="A25" s="1014"/>
      <c r="B25" s="65" t="s">
        <v>111</v>
      </c>
      <c r="C25" s="1016"/>
      <c r="D25" s="116">
        <f>'58,31'!C17</f>
        <v>25000</v>
      </c>
      <c r="E25" s="124">
        <f t="shared" si="9"/>
        <v>25</v>
      </c>
      <c r="F25" s="124">
        <v>21</v>
      </c>
    </row>
    <row r="26" spans="1:6" ht="16.5" x14ac:dyDescent="0.25">
      <c r="A26" s="1013" t="s">
        <v>325</v>
      </c>
      <c r="B26" s="66" t="s">
        <v>110</v>
      </c>
      <c r="C26" s="1015" t="s">
        <v>791</v>
      </c>
      <c r="D26" s="116">
        <f>'58,31'!J17</f>
        <v>147000</v>
      </c>
      <c r="E26" s="124">
        <f t="shared" si="9"/>
        <v>147</v>
      </c>
      <c r="F26" s="124">
        <v>119</v>
      </c>
    </row>
    <row r="27" spans="1:6" ht="16.5" x14ac:dyDescent="0.25">
      <c r="A27" s="1014"/>
      <c r="B27" s="65" t="s">
        <v>111</v>
      </c>
      <c r="C27" s="1016"/>
      <c r="D27" s="116">
        <f>'58,31'!H17</f>
        <v>147000</v>
      </c>
      <c r="E27" s="124">
        <f t="shared" si="9"/>
        <v>147</v>
      </c>
      <c r="F27" s="124">
        <v>119</v>
      </c>
    </row>
    <row r="28" spans="1:6" ht="16.5" x14ac:dyDescent="0.25">
      <c r="A28" s="1013" t="s">
        <v>187</v>
      </c>
      <c r="B28" s="65" t="s">
        <v>110</v>
      </c>
      <c r="C28" s="1015" t="s">
        <v>793</v>
      </c>
      <c r="D28" s="116">
        <v>0</v>
      </c>
      <c r="E28" s="123">
        <f t="shared" si="9"/>
        <v>0</v>
      </c>
      <c r="F28" s="123">
        <f t="shared" ref="F28:F29" si="10">ROUND((E28/1000),0)</f>
        <v>0</v>
      </c>
    </row>
    <row r="29" spans="1:6" ht="16.5" x14ac:dyDescent="0.25">
      <c r="A29" s="1014"/>
      <c r="B29" s="65" t="s">
        <v>111</v>
      </c>
      <c r="C29" s="1016"/>
      <c r="D29" s="116">
        <v>0</v>
      </c>
      <c r="E29" s="123">
        <f t="shared" si="9"/>
        <v>0</v>
      </c>
      <c r="F29" s="123">
        <f t="shared" si="10"/>
        <v>0</v>
      </c>
    </row>
    <row r="30" spans="1:6" x14ac:dyDescent="0.25">
      <c r="A30" s="5"/>
      <c r="B30" s="5"/>
      <c r="C30" s="5"/>
      <c r="D30" s="5"/>
      <c r="E30" s="5"/>
      <c r="F30" s="5"/>
    </row>
    <row r="31" spans="1:6" x14ac:dyDescent="0.25">
      <c r="A31" s="5"/>
      <c r="B31" s="5"/>
      <c r="C31" s="5"/>
      <c r="D31" s="5"/>
      <c r="E31" s="5"/>
      <c r="F31" s="5"/>
    </row>
  </sheetData>
  <mergeCells count="8">
    <mergeCell ref="A28:A29"/>
    <mergeCell ref="C28:C29"/>
    <mergeCell ref="A22:A23"/>
    <mergeCell ref="C22:C23"/>
    <mergeCell ref="A24:A25"/>
    <mergeCell ref="C24:C25"/>
    <mergeCell ref="A26:A27"/>
    <mergeCell ref="C26:C27"/>
  </mergeCells>
  <pageMargins left="0.7" right="0.7" top="0.75" bottom="0.75" header="0.3" footer="0.3"/>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1"/>
  <sheetViews>
    <sheetView topLeftCell="A2" workbookViewId="0">
      <selection activeCell="C34" sqref="C34"/>
    </sheetView>
  </sheetViews>
  <sheetFormatPr defaultRowHeight="15" x14ac:dyDescent="0.25"/>
  <cols>
    <col min="2" max="2" width="37" customWidth="1"/>
    <col min="3" max="3" width="12.5703125" customWidth="1"/>
    <col min="4" max="4" width="15.140625" customWidth="1"/>
    <col min="6" max="6" width="15.140625" customWidth="1"/>
  </cols>
  <sheetData>
    <row r="2" spans="1:6" ht="26.25" x14ac:dyDescent="0.4">
      <c r="A2" s="23" t="s">
        <v>6</v>
      </c>
    </row>
    <row r="3" spans="1:6" ht="36.75" hidden="1" customHeight="1" x14ac:dyDescent="0.25">
      <c r="A3" s="6" t="s">
        <v>0</v>
      </c>
      <c r="B3" s="6" t="s">
        <v>1</v>
      </c>
      <c r="C3" s="7" t="s">
        <v>2</v>
      </c>
      <c r="D3" s="8" t="s">
        <v>3</v>
      </c>
      <c r="F3" t="s">
        <v>34</v>
      </c>
    </row>
    <row r="4" spans="1:6" ht="30" hidden="1" x14ac:dyDescent="0.25">
      <c r="A4" s="4">
        <v>1</v>
      </c>
      <c r="B4" s="29" t="s">
        <v>4</v>
      </c>
      <c r="C4" s="31">
        <v>13850</v>
      </c>
      <c r="D4" s="31" t="s">
        <v>5</v>
      </c>
      <c r="F4" s="13" t="s">
        <v>51</v>
      </c>
    </row>
    <row r="5" spans="1:6" hidden="1" x14ac:dyDescent="0.25"/>
    <row r="6" spans="1:6" hidden="1" x14ac:dyDescent="0.25">
      <c r="B6" s="5" t="s">
        <v>89</v>
      </c>
      <c r="C6" s="43">
        <f>SUM(C4:C5)</f>
        <v>13850</v>
      </c>
    </row>
    <row r="7" spans="1:6" hidden="1" x14ac:dyDescent="0.25"/>
    <row r="8" spans="1:6" hidden="1" x14ac:dyDescent="0.25"/>
    <row r="9" spans="1:6" hidden="1" x14ac:dyDescent="0.25">
      <c r="B9" s="103" t="s">
        <v>396</v>
      </c>
      <c r="C9" s="104" t="s">
        <v>406</v>
      </c>
      <c r="D9" s="99" t="s">
        <v>403</v>
      </c>
    </row>
    <row r="10" spans="1:6" hidden="1" x14ac:dyDescent="0.25">
      <c r="B10">
        <v>14000</v>
      </c>
      <c r="C10">
        <v>0</v>
      </c>
      <c r="D10" s="44">
        <f>B10-C10</f>
        <v>14000</v>
      </c>
    </row>
    <row r="11" spans="1:6" hidden="1" x14ac:dyDescent="0.25">
      <c r="A11" s="68"/>
      <c r="B11" s="68"/>
      <c r="C11" s="68"/>
      <c r="D11" s="68"/>
    </row>
    <row r="12" spans="1:6" hidden="1" x14ac:dyDescent="0.25"/>
    <row r="13" spans="1:6" hidden="1" x14ac:dyDescent="0.25"/>
    <row r="14" spans="1:6" ht="30" hidden="1" x14ac:dyDescent="0.25">
      <c r="A14" s="6" t="s">
        <v>0</v>
      </c>
      <c r="B14" s="6" t="s">
        <v>1</v>
      </c>
      <c r="C14" s="7" t="s">
        <v>2</v>
      </c>
      <c r="D14" s="8" t="s">
        <v>3</v>
      </c>
    </row>
    <row r="15" spans="1:6" ht="30" hidden="1" x14ac:dyDescent="0.25">
      <c r="A15" s="4">
        <v>1</v>
      </c>
      <c r="B15" s="29" t="s">
        <v>4</v>
      </c>
      <c r="C15" s="111">
        <v>24000</v>
      </c>
      <c r="D15" s="31" t="s">
        <v>5</v>
      </c>
      <c r="F15" t="s">
        <v>363</v>
      </c>
    </row>
    <row r="16" spans="1:6" hidden="1" x14ac:dyDescent="0.25"/>
    <row r="17" spans="1:10" hidden="1" x14ac:dyDescent="0.25"/>
    <row r="18" spans="1:10" s="44" customFormat="1" hidden="1" x14ac:dyDescent="0.25">
      <c r="B18" s="44" t="s">
        <v>367</v>
      </c>
      <c r="D18" s="44">
        <f>B10+C15</f>
        <v>38000</v>
      </c>
    </row>
    <row r="19" spans="1:10" hidden="1" x14ac:dyDescent="0.25"/>
    <row r="20" spans="1:10" hidden="1" x14ac:dyDescent="0.25"/>
    <row r="21" spans="1:10" hidden="1" x14ac:dyDescent="0.25">
      <c r="B21" s="120" t="s">
        <v>396</v>
      </c>
      <c r="C21" s="121" t="s">
        <v>406</v>
      </c>
      <c r="D21" s="121" t="s">
        <v>403</v>
      </c>
      <c r="E21" s="121" t="s">
        <v>388</v>
      </c>
    </row>
    <row r="22" spans="1:10" hidden="1" x14ac:dyDescent="0.25">
      <c r="B22" s="5">
        <v>14000</v>
      </c>
      <c r="C22" s="5">
        <v>0</v>
      </c>
      <c r="D22" s="5">
        <f>B22-C22</f>
        <v>14000</v>
      </c>
      <c r="E22" s="5">
        <v>38000</v>
      </c>
    </row>
    <row r="23" spans="1:10" hidden="1" x14ac:dyDescent="0.25"/>
    <row r="24" spans="1:10" hidden="1" x14ac:dyDescent="0.25"/>
    <row r="25" spans="1:10" hidden="1" x14ac:dyDescent="0.25"/>
    <row r="26" spans="1:10" hidden="1" x14ac:dyDescent="0.25"/>
    <row r="27" spans="1:10" hidden="1" x14ac:dyDescent="0.25"/>
    <row r="28" spans="1:10" hidden="1" x14ac:dyDescent="0.25"/>
    <row r="29" spans="1:10" hidden="1" x14ac:dyDescent="0.25"/>
    <row r="32" spans="1:10" ht="36.75" customHeight="1" x14ac:dyDescent="0.25">
      <c r="A32" s="6" t="s">
        <v>0</v>
      </c>
      <c r="B32" s="6" t="s">
        <v>1</v>
      </c>
      <c r="C32" s="7" t="s">
        <v>2</v>
      </c>
      <c r="D32" s="8" t="s">
        <v>3</v>
      </c>
      <c r="E32" s="298" t="s">
        <v>424</v>
      </c>
      <c r="F32" s="298" t="s">
        <v>205</v>
      </c>
      <c r="G32" s="46" t="s">
        <v>839</v>
      </c>
      <c r="H32" s="46" t="s">
        <v>840</v>
      </c>
      <c r="I32" s="46" t="s">
        <v>841</v>
      </c>
      <c r="J32" s="46" t="s">
        <v>842</v>
      </c>
    </row>
    <row r="33" spans="1:10" ht="16.5" x14ac:dyDescent="0.3">
      <c r="A33" s="5"/>
      <c r="B33" s="144"/>
      <c r="C33" s="5">
        <v>12000</v>
      </c>
      <c r="D33" s="5" t="s">
        <v>916</v>
      </c>
      <c r="E33" s="15">
        <f>C33</f>
        <v>12000</v>
      </c>
      <c r="F33" s="15">
        <f>C33</f>
        <v>12000</v>
      </c>
      <c r="G33" s="15"/>
      <c r="H33" s="15"/>
      <c r="I33" s="15"/>
      <c r="J33" s="15"/>
    </row>
    <row r="34" spans="1:10" x14ac:dyDescent="0.25">
      <c r="A34" s="5"/>
      <c r="B34" s="5"/>
      <c r="C34" s="5"/>
      <c r="D34" s="5"/>
      <c r="E34" s="15">
        <f t="shared" ref="E34:E50" si="0">C34</f>
        <v>0</v>
      </c>
      <c r="F34" s="15">
        <f t="shared" ref="F34:F50" si="1">C34</f>
        <v>0</v>
      </c>
      <c r="G34" s="5"/>
      <c r="H34" s="5"/>
      <c r="I34" s="5"/>
      <c r="J34" s="5"/>
    </row>
    <row r="35" spans="1:10" x14ac:dyDescent="0.25">
      <c r="A35" s="5"/>
      <c r="B35" s="5"/>
      <c r="C35" s="15"/>
      <c r="D35" s="5"/>
      <c r="E35" s="15">
        <f t="shared" si="0"/>
        <v>0</v>
      </c>
      <c r="F35" s="15">
        <f t="shared" si="1"/>
        <v>0</v>
      </c>
      <c r="G35" s="5"/>
      <c r="H35" s="5"/>
      <c r="I35" s="5"/>
      <c r="J35" s="5"/>
    </row>
    <row r="36" spans="1:10" x14ac:dyDescent="0.25">
      <c r="A36" s="5"/>
      <c r="B36" s="5"/>
      <c r="C36" s="5"/>
      <c r="D36" s="5"/>
      <c r="E36" s="15">
        <f t="shared" si="0"/>
        <v>0</v>
      </c>
      <c r="F36" s="15">
        <f t="shared" si="1"/>
        <v>0</v>
      </c>
      <c r="G36" s="5"/>
      <c r="H36" s="5"/>
      <c r="I36" s="5"/>
      <c r="J36" s="5"/>
    </row>
    <row r="37" spans="1:10" x14ac:dyDescent="0.25">
      <c r="A37" s="5"/>
      <c r="B37" s="5"/>
      <c r="C37" s="5"/>
      <c r="D37" s="5"/>
      <c r="E37" s="15">
        <f t="shared" si="0"/>
        <v>0</v>
      </c>
      <c r="F37" s="15">
        <f t="shared" si="1"/>
        <v>0</v>
      </c>
      <c r="G37" s="5"/>
      <c r="H37" s="5"/>
      <c r="I37" s="5"/>
      <c r="J37" s="5"/>
    </row>
    <row r="38" spans="1:10" x14ac:dyDescent="0.25">
      <c r="A38" s="5"/>
      <c r="B38" s="5"/>
      <c r="C38" s="5"/>
      <c r="D38" s="5"/>
      <c r="E38" s="15">
        <f t="shared" si="0"/>
        <v>0</v>
      </c>
      <c r="F38" s="15">
        <f t="shared" si="1"/>
        <v>0</v>
      </c>
      <c r="G38" s="5"/>
      <c r="H38" s="5"/>
      <c r="I38" s="5"/>
      <c r="J38" s="5"/>
    </row>
    <row r="39" spans="1:10" hidden="1" x14ac:dyDescent="0.25">
      <c r="A39" s="5"/>
      <c r="B39" s="5"/>
      <c r="C39" s="5"/>
      <c r="D39" s="5"/>
      <c r="E39" s="15">
        <f t="shared" si="0"/>
        <v>0</v>
      </c>
      <c r="F39" s="15">
        <f t="shared" si="1"/>
        <v>0</v>
      </c>
      <c r="G39" s="5"/>
      <c r="H39" s="5"/>
      <c r="I39" s="5"/>
      <c r="J39" s="5"/>
    </row>
    <row r="40" spans="1:10" hidden="1" x14ac:dyDescent="0.25">
      <c r="A40" s="5"/>
      <c r="B40" s="5"/>
      <c r="C40" s="5"/>
      <c r="D40" s="5"/>
      <c r="E40" s="15">
        <f t="shared" si="0"/>
        <v>0</v>
      </c>
      <c r="F40" s="15">
        <f t="shared" si="1"/>
        <v>0</v>
      </c>
      <c r="G40" s="5"/>
      <c r="H40" s="5"/>
      <c r="I40" s="5"/>
      <c r="J40" s="5"/>
    </row>
    <row r="41" spans="1:10" hidden="1" x14ac:dyDescent="0.25">
      <c r="A41" s="5"/>
      <c r="B41" s="5"/>
      <c r="C41" s="5"/>
      <c r="D41" s="5"/>
      <c r="E41" s="15">
        <f t="shared" si="0"/>
        <v>0</v>
      </c>
      <c r="F41" s="15">
        <f t="shared" si="1"/>
        <v>0</v>
      </c>
      <c r="G41" s="5"/>
      <c r="H41" s="5"/>
      <c r="I41" s="5"/>
      <c r="J41" s="5"/>
    </row>
    <row r="42" spans="1:10" hidden="1" x14ac:dyDescent="0.25">
      <c r="A42" s="5"/>
      <c r="B42" s="5"/>
      <c r="C42" s="5"/>
      <c r="D42" s="5"/>
      <c r="E42" s="15">
        <f t="shared" si="0"/>
        <v>0</v>
      </c>
      <c r="F42" s="15">
        <f t="shared" si="1"/>
        <v>0</v>
      </c>
      <c r="G42" s="5"/>
      <c r="H42" s="5"/>
      <c r="I42" s="5"/>
      <c r="J42" s="5"/>
    </row>
    <row r="43" spans="1:10" hidden="1" x14ac:dyDescent="0.25">
      <c r="A43" s="5"/>
      <c r="B43" s="5"/>
      <c r="C43" s="5"/>
      <c r="D43" s="5"/>
      <c r="E43" s="15">
        <f t="shared" si="0"/>
        <v>0</v>
      </c>
      <c r="F43" s="15">
        <f t="shared" si="1"/>
        <v>0</v>
      </c>
      <c r="G43" s="5"/>
      <c r="H43" s="5"/>
      <c r="I43" s="5"/>
      <c r="J43" s="5"/>
    </row>
    <row r="44" spans="1:10" hidden="1" x14ac:dyDescent="0.25">
      <c r="A44" s="5"/>
      <c r="B44" s="5"/>
      <c r="C44" s="5"/>
      <c r="D44" s="5"/>
      <c r="E44" s="15">
        <f t="shared" si="0"/>
        <v>0</v>
      </c>
      <c r="F44" s="15">
        <f t="shared" si="1"/>
        <v>0</v>
      </c>
      <c r="G44" s="5"/>
      <c r="H44" s="5"/>
      <c r="I44" s="5"/>
      <c r="J44" s="5"/>
    </row>
    <row r="45" spans="1:10" hidden="1" x14ac:dyDescent="0.25">
      <c r="A45" s="5"/>
      <c r="B45" s="5"/>
      <c r="C45" s="5"/>
      <c r="D45" s="5"/>
      <c r="E45" s="15">
        <f t="shared" si="0"/>
        <v>0</v>
      </c>
      <c r="F45" s="15">
        <f t="shared" si="1"/>
        <v>0</v>
      </c>
      <c r="G45" s="5"/>
      <c r="H45" s="5"/>
      <c r="I45" s="5"/>
      <c r="J45" s="5"/>
    </row>
    <row r="46" spans="1:10" hidden="1" x14ac:dyDescent="0.25">
      <c r="A46" s="5"/>
      <c r="B46" s="5"/>
      <c r="C46" s="5"/>
      <c r="D46" s="5"/>
      <c r="E46" s="15">
        <f t="shared" si="0"/>
        <v>0</v>
      </c>
      <c r="F46" s="15">
        <f t="shared" si="1"/>
        <v>0</v>
      </c>
      <c r="G46" s="5"/>
      <c r="H46" s="5"/>
      <c r="I46" s="5"/>
      <c r="J46" s="5"/>
    </row>
    <row r="47" spans="1:10" hidden="1" x14ac:dyDescent="0.25">
      <c r="A47" s="5"/>
      <c r="B47" s="5"/>
      <c r="C47" s="5"/>
      <c r="D47" s="5"/>
      <c r="E47" s="15">
        <f t="shared" si="0"/>
        <v>0</v>
      </c>
      <c r="F47" s="15">
        <f t="shared" si="1"/>
        <v>0</v>
      </c>
      <c r="G47" s="5"/>
      <c r="H47" s="5"/>
      <c r="I47" s="5"/>
      <c r="J47" s="5"/>
    </row>
    <row r="48" spans="1:10" hidden="1" x14ac:dyDescent="0.25">
      <c r="A48" s="5"/>
      <c r="B48" s="5"/>
      <c r="C48" s="5"/>
      <c r="D48" s="5"/>
      <c r="E48" s="15">
        <f t="shared" si="0"/>
        <v>0</v>
      </c>
      <c r="F48" s="15">
        <f t="shared" si="1"/>
        <v>0</v>
      </c>
      <c r="G48" s="5"/>
      <c r="H48" s="5"/>
      <c r="I48" s="5"/>
      <c r="J48" s="5"/>
    </row>
    <row r="49" spans="1:10" hidden="1" x14ac:dyDescent="0.25">
      <c r="A49" s="5"/>
      <c r="B49" s="5"/>
      <c r="C49" s="5"/>
      <c r="D49" s="5"/>
      <c r="E49" s="15">
        <f t="shared" si="0"/>
        <v>0</v>
      </c>
      <c r="F49" s="15">
        <f t="shared" si="1"/>
        <v>0</v>
      </c>
      <c r="G49" s="5"/>
      <c r="H49" s="5"/>
      <c r="I49" s="5"/>
      <c r="J49" s="5"/>
    </row>
    <row r="50" spans="1:10" x14ac:dyDescent="0.25">
      <c r="A50" s="5"/>
      <c r="B50" s="5"/>
      <c r="C50" s="5"/>
      <c r="D50" s="5"/>
      <c r="E50" s="15">
        <f t="shared" si="0"/>
        <v>0</v>
      </c>
      <c r="F50" s="15">
        <f t="shared" si="1"/>
        <v>0</v>
      </c>
      <c r="G50" s="5"/>
      <c r="H50" s="5"/>
      <c r="I50" s="5"/>
      <c r="J50" s="5"/>
    </row>
    <row r="51" spans="1:10" x14ac:dyDescent="0.25">
      <c r="A51" s="5"/>
      <c r="B51" s="5" t="s">
        <v>205</v>
      </c>
      <c r="C51" s="284">
        <f>SUM(C33:C50)</f>
        <v>12000</v>
      </c>
      <c r="D51" s="15"/>
      <c r="E51" s="284">
        <f t="shared" ref="E51:J51" si="2">SUM(E33:E50)</f>
        <v>12000</v>
      </c>
      <c r="F51" s="15">
        <f t="shared" si="2"/>
        <v>12000</v>
      </c>
      <c r="G51" s="15">
        <f t="shared" si="2"/>
        <v>0</v>
      </c>
      <c r="H51" s="15">
        <f t="shared" si="2"/>
        <v>0</v>
      </c>
      <c r="I51" s="15">
        <f t="shared" si="2"/>
        <v>0</v>
      </c>
      <c r="J51" s="15">
        <f t="shared" si="2"/>
        <v>0</v>
      </c>
    </row>
  </sheetData>
  <protectedRanges>
    <protectedRange password="CE28" sqref="F4" name="Range1_1_1" securityDescriptor="O:WDG:WDD:(A;;CC;;;S-1-5-21-477299577-1181622504-3983365281-1685)(A;;CC;;;S-1-5-21-477299577-1181622504-3983365281-1899)"/>
  </protectedRanges>
  <pageMargins left="0.7" right="0.7" top="0.75" bottom="0.75" header="0.3" footer="0.3"/>
  <pageSetup orientation="portrait" horizontalDpi="4294967295" verticalDpi="4294967295"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7"/>
  <sheetViews>
    <sheetView topLeftCell="A2" workbookViewId="0">
      <selection activeCell="C22" sqref="C22"/>
    </sheetView>
  </sheetViews>
  <sheetFormatPr defaultRowHeight="15" x14ac:dyDescent="0.25"/>
  <cols>
    <col min="2" max="2" width="35.28515625" customWidth="1"/>
    <col min="3" max="3" width="11.28515625" customWidth="1"/>
    <col min="4" max="4" width="21.28515625" customWidth="1"/>
  </cols>
  <sheetData>
    <row r="2" spans="1:6" ht="26.25" x14ac:dyDescent="0.4">
      <c r="A2" s="23" t="s">
        <v>273</v>
      </c>
    </row>
    <row r="3" spans="1:6" ht="36.75" hidden="1" customHeight="1" x14ac:dyDescent="0.25">
      <c r="A3" s="6" t="s">
        <v>0</v>
      </c>
      <c r="B3" s="6" t="s">
        <v>1</v>
      </c>
      <c r="C3" s="7" t="s">
        <v>2</v>
      </c>
      <c r="D3" s="8" t="s">
        <v>3</v>
      </c>
      <c r="F3" t="s">
        <v>34</v>
      </c>
    </row>
    <row r="4" spans="1:6" hidden="1" x14ac:dyDescent="0.25">
      <c r="A4" s="4">
        <v>1</v>
      </c>
      <c r="B4" s="29" t="s">
        <v>176</v>
      </c>
      <c r="C4" s="31">
        <v>5000</v>
      </c>
      <c r="D4" s="31"/>
      <c r="F4" s="13"/>
    </row>
    <row r="5" spans="1:6" hidden="1" x14ac:dyDescent="0.25"/>
    <row r="6" spans="1:6" hidden="1" x14ac:dyDescent="0.25">
      <c r="B6" s="5" t="s">
        <v>89</v>
      </c>
      <c r="C6" s="43">
        <f>SUM(C4:C5)</f>
        <v>5000</v>
      </c>
    </row>
    <row r="7" spans="1:6" hidden="1" x14ac:dyDescent="0.25"/>
    <row r="8" spans="1:6" hidden="1" x14ac:dyDescent="0.25"/>
    <row r="9" spans="1:6" hidden="1" x14ac:dyDescent="0.25"/>
    <row r="10" spans="1:6" hidden="1" x14ac:dyDescent="0.25">
      <c r="B10" s="120" t="s">
        <v>396</v>
      </c>
      <c r="C10" s="121" t="s">
        <v>406</v>
      </c>
      <c r="D10" s="121" t="s">
        <v>403</v>
      </c>
      <c r="E10" s="121" t="s">
        <v>388</v>
      </c>
    </row>
    <row r="11" spans="1:6" hidden="1" x14ac:dyDescent="0.25">
      <c r="B11" s="5">
        <v>5000</v>
      </c>
      <c r="C11" s="5">
        <v>0</v>
      </c>
      <c r="D11" s="5">
        <f>B11-C11</f>
        <v>5000</v>
      </c>
      <c r="E11" s="5">
        <v>5000</v>
      </c>
    </row>
    <row r="12" spans="1:6" hidden="1" x14ac:dyDescent="0.25"/>
    <row r="13" spans="1:6" hidden="1" x14ac:dyDescent="0.25"/>
    <row r="14" spans="1:6" hidden="1" x14ac:dyDescent="0.25"/>
    <row r="15" spans="1:6" hidden="1" x14ac:dyDescent="0.25"/>
    <row r="16" spans="1:6" hidden="1" x14ac:dyDescent="0.25"/>
    <row r="17" spans="1:13" hidden="1" x14ac:dyDescent="0.25"/>
    <row r="20" spans="1:13" ht="30" x14ac:dyDescent="0.25">
      <c r="A20" s="6" t="s">
        <v>0</v>
      </c>
      <c r="B20" s="6" t="s">
        <v>1</v>
      </c>
      <c r="C20" s="7" t="s">
        <v>2</v>
      </c>
      <c r="D20" s="8" t="s">
        <v>3</v>
      </c>
      <c r="E20" s="298" t="s">
        <v>424</v>
      </c>
      <c r="F20" s="298" t="s">
        <v>205</v>
      </c>
      <c r="G20" s="46" t="s">
        <v>839</v>
      </c>
      <c r="H20" s="46" t="s">
        <v>840</v>
      </c>
      <c r="I20" s="46" t="s">
        <v>841</v>
      </c>
      <c r="J20" s="46" t="s">
        <v>842</v>
      </c>
    </row>
    <row r="21" spans="1:13" ht="15.75" x14ac:dyDescent="0.25">
      <c r="A21" s="5"/>
      <c r="B21" s="141" t="s">
        <v>941</v>
      </c>
      <c r="C21" s="5">
        <v>20000</v>
      </c>
      <c r="D21" s="5" t="s">
        <v>937</v>
      </c>
      <c r="E21" s="15">
        <v>20000</v>
      </c>
      <c r="F21" s="15"/>
      <c r="G21" s="15"/>
      <c r="H21" s="15"/>
      <c r="I21" s="15"/>
      <c r="J21" s="15"/>
    </row>
    <row r="22" spans="1:13" ht="15.75" x14ac:dyDescent="0.25">
      <c r="A22" s="5"/>
      <c r="B22" s="137"/>
      <c r="C22" s="5">
        <v>40000</v>
      </c>
      <c r="D22" s="5" t="s">
        <v>969</v>
      </c>
      <c r="E22" s="15">
        <v>40000</v>
      </c>
      <c r="F22" s="15"/>
      <c r="G22" s="5"/>
      <c r="H22" s="5"/>
      <c r="I22" s="5"/>
      <c r="J22" s="5"/>
      <c r="L22">
        <v>-40000</v>
      </c>
      <c r="M22">
        <v>20.25</v>
      </c>
    </row>
    <row r="23" spans="1:13" x14ac:dyDescent="0.25">
      <c r="A23" s="5"/>
      <c r="B23" s="5"/>
      <c r="C23" s="5"/>
      <c r="D23" s="5"/>
      <c r="E23" s="15"/>
      <c r="F23" s="15"/>
      <c r="G23" s="5"/>
      <c r="H23" s="5"/>
      <c r="I23" s="5"/>
      <c r="J23" s="5"/>
    </row>
    <row r="24" spans="1:13" x14ac:dyDescent="0.25">
      <c r="A24" s="5"/>
      <c r="B24" s="15"/>
      <c r="C24" s="15"/>
      <c r="D24" s="5"/>
      <c r="E24" s="15"/>
      <c r="F24" s="15"/>
      <c r="G24" s="5"/>
      <c r="H24" s="5"/>
      <c r="I24" s="5"/>
      <c r="J24" s="5"/>
    </row>
    <row r="25" spans="1:13" x14ac:dyDescent="0.25">
      <c r="A25" s="5"/>
      <c r="B25" s="15"/>
      <c r="C25" s="15"/>
      <c r="D25" s="5"/>
      <c r="E25" s="15"/>
      <c r="F25" s="15"/>
      <c r="G25" s="5"/>
      <c r="H25" s="5"/>
      <c r="I25" s="5"/>
      <c r="J25" s="5"/>
    </row>
    <row r="26" spans="1:13" x14ac:dyDescent="0.25">
      <c r="A26" s="5"/>
      <c r="B26" s="15"/>
      <c r="C26" s="15"/>
      <c r="D26" s="5"/>
      <c r="E26" s="15"/>
      <c r="F26" s="15"/>
      <c r="G26" s="5"/>
      <c r="H26" s="5"/>
      <c r="I26" s="5"/>
      <c r="J26" s="5"/>
    </row>
    <row r="27" spans="1:13" x14ac:dyDescent="0.25">
      <c r="A27" s="5"/>
      <c r="B27" s="15"/>
      <c r="C27" s="15"/>
      <c r="D27" s="5"/>
      <c r="E27" s="15"/>
      <c r="F27" s="15"/>
      <c r="G27" s="5"/>
      <c r="H27" s="5"/>
      <c r="I27" s="5"/>
      <c r="J27" s="5"/>
    </row>
    <row r="28" spans="1:13" x14ac:dyDescent="0.25">
      <c r="A28" s="5"/>
      <c r="B28" s="15"/>
      <c r="C28" s="15"/>
      <c r="D28" s="5"/>
      <c r="E28" s="15"/>
      <c r="F28" s="15"/>
      <c r="G28" s="5"/>
      <c r="H28" s="5"/>
      <c r="I28" s="5"/>
      <c r="J28" s="5"/>
    </row>
    <row r="29" spans="1:13" x14ac:dyDescent="0.25">
      <c r="A29" s="5"/>
      <c r="B29" s="15"/>
      <c r="C29" s="15"/>
      <c r="D29" s="5"/>
      <c r="E29" s="15"/>
      <c r="F29" s="15"/>
      <c r="G29" s="5"/>
      <c r="H29" s="5"/>
      <c r="I29" s="5"/>
      <c r="J29" s="5"/>
    </row>
    <row r="30" spans="1:13" x14ac:dyDescent="0.25">
      <c r="A30" s="5"/>
      <c r="B30" s="5"/>
      <c r="C30" s="5"/>
      <c r="D30" s="5"/>
      <c r="E30" s="15"/>
      <c r="F30" s="15"/>
      <c r="G30" s="5"/>
      <c r="H30" s="5"/>
      <c r="I30" s="5"/>
      <c r="J30" s="5"/>
    </row>
    <row r="31" spans="1:13" x14ac:dyDescent="0.25">
      <c r="A31" s="5"/>
      <c r="B31" s="5"/>
      <c r="C31" s="5"/>
      <c r="D31" s="5"/>
      <c r="E31" s="15"/>
      <c r="F31" s="15"/>
      <c r="G31" s="5"/>
      <c r="H31" s="5"/>
      <c r="I31" s="5"/>
      <c r="J31" s="5"/>
    </row>
    <row r="32" spans="1:13" x14ac:dyDescent="0.25">
      <c r="A32" s="5"/>
      <c r="B32" s="5"/>
      <c r="C32" s="5"/>
      <c r="D32" s="5"/>
      <c r="E32" s="15"/>
      <c r="F32" s="15"/>
      <c r="G32" s="5"/>
      <c r="H32" s="5"/>
      <c r="I32" s="5"/>
      <c r="J32" s="5"/>
    </row>
    <row r="33" spans="1:10" x14ac:dyDescent="0.25">
      <c r="A33" s="5"/>
      <c r="B33" s="5"/>
      <c r="C33" s="5"/>
      <c r="D33" s="5"/>
      <c r="E33" s="15"/>
      <c r="F33" s="15"/>
      <c r="G33" s="5"/>
      <c r="H33" s="5"/>
      <c r="I33" s="5"/>
      <c r="J33" s="5"/>
    </row>
    <row r="34" spans="1:10" x14ac:dyDescent="0.25">
      <c r="A34" s="5"/>
      <c r="B34" s="5"/>
      <c r="C34" s="5"/>
      <c r="D34" s="5"/>
      <c r="E34" s="15"/>
      <c r="F34" s="15"/>
      <c r="G34" s="5"/>
      <c r="H34" s="5"/>
      <c r="I34" s="5"/>
      <c r="J34" s="5"/>
    </row>
    <row r="35" spans="1:10" x14ac:dyDescent="0.25">
      <c r="A35" s="5"/>
      <c r="B35" s="5"/>
      <c r="C35" s="5"/>
      <c r="D35" s="5"/>
      <c r="E35" s="15">
        <f t="shared" ref="E35:E36" si="0">C35</f>
        <v>0</v>
      </c>
      <c r="F35" s="15">
        <f t="shared" ref="F35:F36" si="1">C35</f>
        <v>0</v>
      </c>
      <c r="G35" s="5"/>
      <c r="H35" s="5"/>
      <c r="I35" s="5"/>
      <c r="J35" s="5"/>
    </row>
    <row r="36" spans="1:10" x14ac:dyDescent="0.25">
      <c r="A36" s="5"/>
      <c r="B36" s="5"/>
      <c r="C36" s="5"/>
      <c r="D36" s="5"/>
      <c r="E36" s="15">
        <f t="shared" si="0"/>
        <v>0</v>
      </c>
      <c r="F36" s="15">
        <f t="shared" si="1"/>
        <v>0</v>
      </c>
      <c r="G36" s="5"/>
      <c r="H36" s="5"/>
      <c r="I36" s="5"/>
      <c r="J36" s="5"/>
    </row>
    <row r="37" spans="1:10" x14ac:dyDescent="0.25">
      <c r="A37" s="5"/>
      <c r="B37" s="5" t="s">
        <v>205</v>
      </c>
      <c r="C37" s="284">
        <f>SUM(C21:C36)</f>
        <v>60000</v>
      </c>
      <c r="D37" s="15"/>
      <c r="E37" s="284">
        <f t="shared" ref="E37:J37" si="2">SUM(E21:E36)</f>
        <v>60000</v>
      </c>
      <c r="F37" s="15">
        <f t="shared" si="2"/>
        <v>0</v>
      </c>
      <c r="G37" s="15">
        <f t="shared" si="2"/>
        <v>0</v>
      </c>
      <c r="H37" s="15">
        <f t="shared" si="2"/>
        <v>0</v>
      </c>
      <c r="I37" s="15">
        <f t="shared" si="2"/>
        <v>0</v>
      </c>
      <c r="J37" s="15">
        <f t="shared" si="2"/>
        <v>0</v>
      </c>
    </row>
  </sheetData>
  <protectedRanges>
    <protectedRange password="CE28" sqref="F4" name="Range1_1_1" securityDescriptor="O:WDG:WDD:(A;;CC;;;S-1-5-21-477299577-1181622504-3983365281-1685)(A;;CC;;;S-1-5-21-477299577-1181622504-3983365281-1899)"/>
  </protectedRange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36"/>
  <sheetViews>
    <sheetView workbookViewId="0">
      <selection activeCell="D29" sqref="D29"/>
    </sheetView>
  </sheetViews>
  <sheetFormatPr defaultRowHeight="15" x14ac:dyDescent="0.25"/>
  <cols>
    <col min="3" max="3" width="38.140625" customWidth="1"/>
    <col min="5" max="5" width="16" customWidth="1"/>
    <col min="12" max="12" width="9.140625" customWidth="1"/>
  </cols>
  <sheetData>
    <row r="3" spans="2:7" ht="26.25" x14ac:dyDescent="0.4">
      <c r="B3" s="23" t="s">
        <v>390</v>
      </c>
    </row>
    <row r="4" spans="2:7" ht="30" hidden="1" x14ac:dyDescent="0.25">
      <c r="B4" s="6" t="s">
        <v>0</v>
      </c>
      <c r="C4" s="6" t="s">
        <v>1</v>
      </c>
      <c r="D4" s="7" t="s">
        <v>2</v>
      </c>
      <c r="E4" s="8" t="s">
        <v>3</v>
      </c>
      <c r="G4" t="s">
        <v>34</v>
      </c>
    </row>
    <row r="5" spans="2:7" ht="30" hidden="1" x14ac:dyDescent="0.25">
      <c r="B5" s="4">
        <v>1</v>
      </c>
      <c r="C5" s="29" t="s">
        <v>411</v>
      </c>
      <c r="D5" s="31">
        <f>3330*9</f>
        <v>29970</v>
      </c>
      <c r="E5" s="32" t="s">
        <v>256</v>
      </c>
      <c r="G5" s="13"/>
    </row>
    <row r="6" spans="2:7" hidden="1" x14ac:dyDescent="0.25">
      <c r="B6" s="35">
        <v>2</v>
      </c>
      <c r="C6" s="95" t="s">
        <v>391</v>
      </c>
      <c r="D6" s="36">
        <v>165000</v>
      </c>
      <c r="E6" s="96"/>
      <c r="G6" s="13"/>
    </row>
    <row r="7" spans="2:7" hidden="1" x14ac:dyDescent="0.25">
      <c r="B7" s="35"/>
      <c r="C7" s="95"/>
      <c r="D7" s="36"/>
      <c r="E7" s="96"/>
      <c r="G7" s="13"/>
    </row>
    <row r="8" spans="2:7" hidden="1" x14ac:dyDescent="0.25">
      <c r="B8" s="35"/>
      <c r="C8" s="95"/>
      <c r="D8" s="36"/>
      <c r="E8" s="96"/>
      <c r="G8" s="13"/>
    </row>
    <row r="9" spans="2:7" hidden="1" x14ac:dyDescent="0.25">
      <c r="B9" s="35"/>
      <c r="C9" s="95"/>
      <c r="D9" s="36"/>
      <c r="E9" s="96"/>
      <c r="G9" s="13"/>
    </row>
    <row r="10" spans="2:7" hidden="1" x14ac:dyDescent="0.25"/>
    <row r="11" spans="2:7" hidden="1" x14ac:dyDescent="0.25">
      <c r="C11" s="5" t="s">
        <v>89</v>
      </c>
      <c r="D11" s="43">
        <f>SUM(D5:D10)</f>
        <v>194970</v>
      </c>
    </row>
    <row r="12" spans="2:7" hidden="1" x14ac:dyDescent="0.25"/>
    <row r="13" spans="2:7" hidden="1" x14ac:dyDescent="0.25">
      <c r="C13" s="103" t="s">
        <v>396</v>
      </c>
      <c r="D13" s="104" t="s">
        <v>406</v>
      </c>
      <c r="E13" s="99" t="s">
        <v>403</v>
      </c>
    </row>
    <row r="14" spans="2:7" hidden="1" x14ac:dyDescent="0.25">
      <c r="C14">
        <v>197000</v>
      </c>
      <c r="D14">
        <v>6660</v>
      </c>
      <c r="E14">
        <f>C14-D14</f>
        <v>190340</v>
      </c>
    </row>
    <row r="15" spans="2:7" hidden="1" x14ac:dyDescent="0.25">
      <c r="B15" s="68"/>
      <c r="C15" s="68"/>
      <c r="D15" s="68"/>
      <c r="E15" s="68"/>
    </row>
    <row r="16" spans="2:7" hidden="1" x14ac:dyDescent="0.25"/>
    <row r="17" spans="2:11" hidden="1" x14ac:dyDescent="0.25"/>
    <row r="18" spans="2:11" hidden="1" x14ac:dyDescent="0.25">
      <c r="C18" t="s">
        <v>367</v>
      </c>
      <c r="D18">
        <f>C14-D14</f>
        <v>190340</v>
      </c>
    </row>
    <row r="19" spans="2:11" hidden="1" x14ac:dyDescent="0.25"/>
    <row r="20" spans="2:11" hidden="1" x14ac:dyDescent="0.25"/>
    <row r="21" spans="2:11" hidden="1" x14ac:dyDescent="0.25">
      <c r="C21" s="120" t="s">
        <v>396</v>
      </c>
      <c r="D21" s="121" t="s">
        <v>406</v>
      </c>
      <c r="E21" s="121" t="s">
        <v>403</v>
      </c>
      <c r="F21" s="121" t="s">
        <v>388</v>
      </c>
    </row>
    <row r="22" spans="2:11" hidden="1" x14ac:dyDescent="0.25">
      <c r="C22" s="5">
        <v>197000</v>
      </c>
      <c r="D22" s="5">
        <v>6660</v>
      </c>
      <c r="E22" s="5">
        <f>C22-D22</f>
        <v>190340</v>
      </c>
      <c r="F22" s="5">
        <v>190340</v>
      </c>
    </row>
    <row r="23" spans="2:11" hidden="1" x14ac:dyDescent="0.25"/>
    <row r="26" spans="2:11" ht="30" x14ac:dyDescent="0.25">
      <c r="B26" s="6" t="s">
        <v>0</v>
      </c>
      <c r="C26" s="6" t="s">
        <v>1</v>
      </c>
      <c r="D26" s="7" t="s">
        <v>2</v>
      </c>
      <c r="E26" s="8" t="s">
        <v>3</v>
      </c>
      <c r="F26" s="298" t="s">
        <v>424</v>
      </c>
      <c r="G26" s="298" t="s">
        <v>205</v>
      </c>
      <c r="H26" s="46" t="s">
        <v>839</v>
      </c>
      <c r="I26" s="46" t="s">
        <v>840</v>
      </c>
      <c r="J26" s="46" t="s">
        <v>841</v>
      </c>
      <c r="K26" s="46" t="s">
        <v>842</v>
      </c>
    </row>
    <row r="27" spans="2:11" ht="30" x14ac:dyDescent="0.25">
      <c r="B27" s="4">
        <v>1</v>
      </c>
      <c r="C27" s="76" t="s">
        <v>411</v>
      </c>
      <c r="D27" s="15">
        <f>3330*12*2</f>
        <v>79920</v>
      </c>
      <c r="E27" s="57" t="s">
        <v>256</v>
      </c>
      <c r="F27" s="127">
        <f>D27</f>
        <v>79920</v>
      </c>
      <c r="G27" s="722">
        <f>D27</f>
        <v>79920</v>
      </c>
      <c r="H27" s="127"/>
      <c r="I27" s="127"/>
      <c r="J27" s="127"/>
      <c r="K27" s="127"/>
    </row>
    <row r="28" spans="2:11" x14ac:dyDescent="0.25">
      <c r="B28" s="5"/>
      <c r="C28" s="15" t="s">
        <v>830</v>
      </c>
      <c r="D28" s="5">
        <v>240000</v>
      </c>
      <c r="E28" s="5" t="s">
        <v>11</v>
      </c>
      <c r="F28" s="127">
        <f t="shared" ref="F28:F35" si="0">D28</f>
        <v>240000</v>
      </c>
      <c r="G28" s="722">
        <f t="shared" ref="G28:G35" si="1">D28</f>
        <v>240000</v>
      </c>
      <c r="H28" s="127"/>
      <c r="I28" s="127"/>
      <c r="J28" s="127"/>
      <c r="K28" s="127"/>
    </row>
    <row r="29" spans="2:11" x14ac:dyDescent="0.25">
      <c r="B29" s="5"/>
      <c r="C29" s="15"/>
      <c r="D29" s="15"/>
      <c r="E29" s="15"/>
      <c r="F29" s="127">
        <f t="shared" si="0"/>
        <v>0</v>
      </c>
      <c r="G29" s="722">
        <f t="shared" si="1"/>
        <v>0</v>
      </c>
      <c r="H29" s="127"/>
      <c r="I29" s="127"/>
      <c r="J29" s="127"/>
      <c r="K29" s="127"/>
    </row>
    <row r="30" spans="2:11" x14ac:dyDescent="0.25">
      <c r="B30" s="5"/>
      <c r="C30" s="15"/>
      <c r="D30" s="15"/>
      <c r="E30" s="15"/>
      <c r="F30" s="127">
        <f t="shared" si="0"/>
        <v>0</v>
      </c>
      <c r="G30" s="722">
        <f t="shared" si="1"/>
        <v>0</v>
      </c>
      <c r="H30" s="127"/>
      <c r="I30" s="127"/>
      <c r="J30" s="127"/>
      <c r="K30" s="127"/>
    </row>
    <row r="31" spans="2:11" x14ac:dyDescent="0.25">
      <c r="B31" s="5"/>
      <c r="C31" s="5"/>
      <c r="D31" s="5"/>
      <c r="E31" s="5"/>
      <c r="F31" s="127">
        <f t="shared" si="0"/>
        <v>0</v>
      </c>
      <c r="G31" s="722">
        <f t="shared" si="1"/>
        <v>0</v>
      </c>
      <c r="H31" s="127"/>
      <c r="I31" s="127"/>
      <c r="J31" s="127"/>
      <c r="K31" s="127"/>
    </row>
    <row r="32" spans="2:11" x14ac:dyDescent="0.25">
      <c r="B32" s="5"/>
      <c r="C32" s="5"/>
      <c r="D32" s="5"/>
      <c r="E32" s="5"/>
      <c r="F32" s="127">
        <f t="shared" si="0"/>
        <v>0</v>
      </c>
      <c r="G32" s="722">
        <f t="shared" si="1"/>
        <v>0</v>
      </c>
      <c r="H32" s="127"/>
      <c r="I32" s="127"/>
      <c r="J32" s="127"/>
      <c r="K32" s="127"/>
    </row>
    <row r="33" spans="2:11" x14ac:dyDescent="0.25">
      <c r="B33" s="5"/>
      <c r="C33" s="5"/>
      <c r="D33" s="5"/>
      <c r="E33" s="5"/>
      <c r="F33" s="127">
        <f t="shared" si="0"/>
        <v>0</v>
      </c>
      <c r="G33" s="722">
        <f t="shared" si="1"/>
        <v>0</v>
      </c>
      <c r="H33" s="127"/>
      <c r="I33" s="127"/>
      <c r="J33" s="127"/>
      <c r="K33" s="127"/>
    </row>
    <row r="34" spans="2:11" x14ac:dyDescent="0.25">
      <c r="B34" s="5"/>
      <c r="C34" s="5"/>
      <c r="D34" s="5"/>
      <c r="E34" s="5"/>
      <c r="F34" s="127">
        <f t="shared" si="0"/>
        <v>0</v>
      </c>
      <c r="G34" s="722">
        <f t="shared" si="1"/>
        <v>0</v>
      </c>
      <c r="H34" s="127"/>
      <c r="I34" s="127"/>
      <c r="J34" s="127"/>
      <c r="K34" s="127"/>
    </row>
    <row r="35" spans="2:11" x14ac:dyDescent="0.25">
      <c r="B35" s="5"/>
      <c r="C35" s="5"/>
      <c r="D35" s="5"/>
      <c r="E35" s="5"/>
      <c r="F35" s="127">
        <f t="shared" si="0"/>
        <v>0</v>
      </c>
      <c r="G35" s="722">
        <f t="shared" si="1"/>
        <v>0</v>
      </c>
      <c r="H35" s="127"/>
      <c r="I35" s="127"/>
      <c r="J35" s="127"/>
      <c r="K35" s="127"/>
    </row>
    <row r="36" spans="2:11" x14ac:dyDescent="0.25">
      <c r="B36" s="5"/>
      <c r="C36" s="5" t="s">
        <v>205</v>
      </c>
      <c r="D36" s="284">
        <f>SUM(D27:D35)</f>
        <v>319920</v>
      </c>
      <c r="E36" s="15"/>
      <c r="F36" s="284">
        <f t="shared" ref="F36:K36" si="2">SUM(F27:F35)</f>
        <v>319920</v>
      </c>
      <c r="G36" s="15">
        <f t="shared" si="2"/>
        <v>319920</v>
      </c>
      <c r="H36" s="15">
        <f t="shared" si="2"/>
        <v>0</v>
      </c>
      <c r="I36" s="15">
        <f t="shared" si="2"/>
        <v>0</v>
      </c>
      <c r="J36" s="15">
        <f t="shared" si="2"/>
        <v>0</v>
      </c>
      <c r="K36" s="15">
        <f t="shared" si="2"/>
        <v>0</v>
      </c>
    </row>
  </sheetData>
  <protectedRanges>
    <protectedRange password="CE28" sqref="G5:G9 G27:G35" name="Range1_1_1" securityDescriptor="O:WDG:WDD:(A;;CC;;;S-1-5-21-477299577-1181622504-3983365281-1685)(A;;CC;;;S-1-5-21-477299577-1181622504-3983365281-1899)"/>
  </protectedRange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28"/>
  <sheetViews>
    <sheetView zoomScale="85" zoomScaleNormal="85" workbookViewId="0">
      <selection activeCell="I40" sqref="I40"/>
    </sheetView>
  </sheetViews>
  <sheetFormatPr defaultColWidth="9.140625" defaultRowHeight="15.75" x14ac:dyDescent="0.25"/>
  <cols>
    <col min="1" max="2" width="9.140625" style="11"/>
    <col min="3" max="3" width="49.7109375" style="11" customWidth="1"/>
    <col min="4" max="4" width="9.140625" style="11"/>
    <col min="5" max="5" width="11.42578125" style="11" customWidth="1"/>
    <col min="6" max="11" width="9.140625" style="11"/>
    <col min="12" max="12" width="9.140625" style="11" customWidth="1"/>
    <col min="13" max="16384" width="9.140625" style="11"/>
  </cols>
  <sheetData>
    <row r="3" spans="2:7" x14ac:dyDescent="0.25">
      <c r="B3" s="308" t="s">
        <v>254</v>
      </c>
    </row>
    <row r="4" spans="2:7" ht="47.25" hidden="1" x14ac:dyDescent="0.25">
      <c r="B4" s="309" t="s">
        <v>0</v>
      </c>
      <c r="C4" s="309" t="s">
        <v>1</v>
      </c>
      <c r="D4" s="310" t="s">
        <v>2</v>
      </c>
      <c r="E4" s="311" t="s">
        <v>3</v>
      </c>
      <c r="G4" s="11" t="s">
        <v>34</v>
      </c>
    </row>
    <row r="5" spans="2:7" ht="240.75" hidden="1" customHeight="1" x14ac:dyDescent="0.25">
      <c r="B5" s="312">
        <v>1</v>
      </c>
      <c r="C5" s="313" t="s">
        <v>255</v>
      </c>
      <c r="D5" s="314">
        <f>35*62</f>
        <v>2170</v>
      </c>
      <c r="E5" s="315" t="s">
        <v>256</v>
      </c>
      <c r="G5" s="316"/>
    </row>
    <row r="6" spans="2:7" hidden="1" x14ac:dyDescent="0.25"/>
    <row r="7" spans="2:7" hidden="1" x14ac:dyDescent="0.25">
      <c r="C7" s="317" t="s">
        <v>89</v>
      </c>
      <c r="D7" s="318">
        <f>SUM(D5:D6)</f>
        <v>2170</v>
      </c>
    </row>
    <row r="8" spans="2:7" hidden="1" x14ac:dyDescent="0.25">
      <c r="C8" s="319"/>
      <c r="D8" s="320"/>
    </row>
    <row r="9" spans="2:7" hidden="1" x14ac:dyDescent="0.25">
      <c r="C9" s="321" t="s">
        <v>396</v>
      </c>
      <c r="D9" s="322" t="s">
        <v>406</v>
      </c>
      <c r="E9" s="323" t="s">
        <v>403</v>
      </c>
    </row>
    <row r="10" spans="2:7" hidden="1" x14ac:dyDescent="0.25">
      <c r="C10" s="11">
        <v>3000</v>
      </c>
      <c r="D10" s="11">
        <v>1050</v>
      </c>
      <c r="E10" s="324">
        <f>C10-D10</f>
        <v>1950</v>
      </c>
    </row>
    <row r="11" spans="2:7" hidden="1" x14ac:dyDescent="0.25">
      <c r="B11" s="325"/>
      <c r="C11" s="325"/>
      <c r="D11" s="325"/>
      <c r="E11" s="325"/>
    </row>
    <row r="12" spans="2:7" hidden="1" x14ac:dyDescent="0.25">
      <c r="C12" s="11" t="s">
        <v>409</v>
      </c>
      <c r="D12" s="11">
        <f>35*227</f>
        <v>7945</v>
      </c>
    </row>
    <row r="13" spans="2:7" hidden="1" x14ac:dyDescent="0.25">
      <c r="C13" s="11" t="s">
        <v>392</v>
      </c>
      <c r="D13" s="326">
        <f>35*227/12*6</f>
        <v>3972.5</v>
      </c>
    </row>
    <row r="14" spans="2:7" hidden="1" x14ac:dyDescent="0.25"/>
    <row r="15" spans="2:7" hidden="1" x14ac:dyDescent="0.25">
      <c r="C15" s="11" t="s">
        <v>367</v>
      </c>
      <c r="D15" s="11">
        <f>D13</f>
        <v>3972.5</v>
      </c>
    </row>
    <row r="16" spans="2:7" hidden="1" x14ac:dyDescent="0.25"/>
    <row r="17" spans="2:11" hidden="1" x14ac:dyDescent="0.25"/>
    <row r="18" spans="2:11" hidden="1" x14ac:dyDescent="0.25">
      <c r="C18" s="327" t="s">
        <v>396</v>
      </c>
      <c r="D18" s="328" t="s">
        <v>406</v>
      </c>
      <c r="E18" s="328" t="s">
        <v>403</v>
      </c>
      <c r="F18" s="328" t="s">
        <v>388</v>
      </c>
    </row>
    <row r="19" spans="2:11" hidden="1" x14ac:dyDescent="0.25">
      <c r="C19" s="317">
        <v>3000</v>
      </c>
      <c r="D19" s="317">
        <v>1050.07</v>
      </c>
      <c r="E19" s="317">
        <f>C19-D19</f>
        <v>1949.93</v>
      </c>
      <c r="F19" s="317">
        <v>3972.5</v>
      </c>
    </row>
    <row r="20" spans="2:11" hidden="1" x14ac:dyDescent="0.25"/>
    <row r="21" spans="2:11" hidden="1" x14ac:dyDescent="0.25"/>
    <row r="25" spans="2:11" ht="47.25" x14ac:dyDescent="0.25">
      <c r="B25" s="309" t="s">
        <v>0</v>
      </c>
      <c r="C25" s="309" t="s">
        <v>1</v>
      </c>
      <c r="D25" s="310" t="s">
        <v>2</v>
      </c>
      <c r="E25" s="311" t="s">
        <v>3</v>
      </c>
      <c r="F25" s="298" t="s">
        <v>424</v>
      </c>
      <c r="G25" s="298" t="s">
        <v>205</v>
      </c>
      <c r="H25" s="46" t="s">
        <v>839</v>
      </c>
      <c r="I25" s="46" t="s">
        <v>840</v>
      </c>
      <c r="J25" s="46" t="s">
        <v>841</v>
      </c>
      <c r="K25" s="46" t="s">
        <v>842</v>
      </c>
    </row>
    <row r="26" spans="2:11" ht="240.75" customHeight="1" x14ac:dyDescent="0.25">
      <c r="B26" s="329">
        <v>1</v>
      </c>
      <c r="C26" s="330" t="s">
        <v>255</v>
      </c>
      <c r="D26" s="15">
        <f>35*227</f>
        <v>7945</v>
      </c>
      <c r="E26" s="57" t="s">
        <v>256</v>
      </c>
      <c r="F26" s="127">
        <f>D26</f>
        <v>7945</v>
      </c>
      <c r="G26" s="722">
        <f>D26</f>
        <v>7945</v>
      </c>
      <c r="H26" s="127"/>
      <c r="I26" s="127"/>
      <c r="J26" s="127"/>
      <c r="K26" s="127"/>
    </row>
    <row r="28" spans="2:11" x14ac:dyDescent="0.25">
      <c r="C28" s="11" t="s">
        <v>272</v>
      </c>
      <c r="D28" s="331">
        <v>8000</v>
      </c>
      <c r="F28" s="365">
        <f>D28</f>
        <v>8000</v>
      </c>
    </row>
  </sheetData>
  <protectedRanges>
    <protectedRange password="CE28" sqref="G5" name="Range1_1_1" securityDescriptor="O:WDG:WDD:(A;;CC;;;S-1-5-21-477299577-1181622504-3983365281-1685)(A;;CC;;;S-1-5-21-477299577-1181622504-3983365281-1899)"/>
    <protectedRange password="CE28" sqref="G26" name="Range1_1_1_1" securityDescriptor="O:WDG:WDD:(A;;CC;;;S-1-5-21-477299577-1181622504-3983365281-1685)(A;;CC;;;S-1-5-21-477299577-1181622504-3983365281-1899)"/>
  </protectedRange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3"/>
  <sheetViews>
    <sheetView zoomScale="85" zoomScaleNormal="85" workbookViewId="0">
      <selection activeCell="O63" sqref="O63"/>
    </sheetView>
  </sheetViews>
  <sheetFormatPr defaultRowHeight="15" x14ac:dyDescent="0.25"/>
  <cols>
    <col min="2" max="2" width="30.85546875" customWidth="1"/>
    <col min="3" max="3" width="12.5703125" customWidth="1"/>
    <col min="4" max="4" width="16.140625" customWidth="1"/>
    <col min="5" max="5" width="13" customWidth="1"/>
  </cols>
  <sheetData>
    <row r="2" spans="1:6" ht="26.25" x14ac:dyDescent="0.4">
      <c r="A2" s="24" t="s">
        <v>219</v>
      </c>
      <c r="B2" s="2"/>
    </row>
    <row r="4" spans="1:6" hidden="1" x14ac:dyDescent="0.25"/>
    <row r="5" spans="1:6" ht="30" hidden="1" x14ac:dyDescent="0.25">
      <c r="A5" s="6" t="s">
        <v>0</v>
      </c>
      <c r="B5" s="6" t="s">
        <v>1</v>
      </c>
      <c r="C5" s="8" t="s">
        <v>2</v>
      </c>
      <c r="D5" s="8" t="s">
        <v>3</v>
      </c>
      <c r="F5" t="s">
        <v>34</v>
      </c>
    </row>
    <row r="6" spans="1:6" hidden="1" x14ac:dyDescent="0.25">
      <c r="A6" s="4">
        <v>1</v>
      </c>
      <c r="B6" s="33" t="s">
        <v>220</v>
      </c>
      <c r="C6" s="34">
        <v>10000</v>
      </c>
      <c r="D6" s="34" t="s">
        <v>11</v>
      </c>
      <c r="E6">
        <v>29500</v>
      </c>
    </row>
    <row r="7" spans="1:6" hidden="1" x14ac:dyDescent="0.25"/>
    <row r="8" spans="1:6" hidden="1" x14ac:dyDescent="0.25"/>
    <row r="9" spans="1:6" hidden="1" x14ac:dyDescent="0.25">
      <c r="C9" s="49" t="s">
        <v>247</v>
      </c>
      <c r="D9" s="49">
        <v>-10000</v>
      </c>
    </row>
    <row r="10" spans="1:6" hidden="1" x14ac:dyDescent="0.25"/>
    <row r="11" spans="1:6" hidden="1" x14ac:dyDescent="0.25"/>
    <row r="12" spans="1:6" ht="15.75" hidden="1" thickBot="1" x14ac:dyDescent="0.3"/>
    <row r="13" spans="1:6" ht="15.75" hidden="1" thickBot="1" x14ac:dyDescent="0.3">
      <c r="B13" s="52" t="s">
        <v>205</v>
      </c>
      <c r="C13" s="53">
        <f>SUM(C6)</f>
        <v>10000</v>
      </c>
    </row>
    <row r="14" spans="1:6" hidden="1" x14ac:dyDescent="0.25"/>
    <row r="15" spans="1:6" hidden="1" x14ac:dyDescent="0.25">
      <c r="B15" s="103" t="s">
        <v>396</v>
      </c>
      <c r="C15" s="104" t="s">
        <v>406</v>
      </c>
      <c r="D15" s="99" t="s">
        <v>403</v>
      </c>
    </row>
    <row r="16" spans="1:6" hidden="1" x14ac:dyDescent="0.25">
      <c r="B16">
        <v>10000</v>
      </c>
      <c r="C16">
        <v>4300</v>
      </c>
      <c r="D16">
        <f>B16-C16</f>
        <v>5700</v>
      </c>
    </row>
    <row r="17" spans="1:5" hidden="1" x14ac:dyDescent="0.25">
      <c r="A17" s="68"/>
      <c r="B17" s="68"/>
      <c r="C17" s="68"/>
      <c r="D17" s="68"/>
    </row>
    <row r="18" spans="1:5" hidden="1" x14ac:dyDescent="0.25"/>
    <row r="19" spans="1:5" hidden="1" x14ac:dyDescent="0.25"/>
    <row r="20" spans="1:5" hidden="1" x14ac:dyDescent="0.25">
      <c r="A20" s="4">
        <v>1</v>
      </c>
      <c r="B20" s="33" t="s">
        <v>220</v>
      </c>
      <c r="C20" s="34">
        <v>23800</v>
      </c>
      <c r="D20" s="34" t="s">
        <v>11</v>
      </c>
    </row>
    <row r="21" spans="1:5" hidden="1" x14ac:dyDescent="0.25"/>
    <row r="22" spans="1:5" hidden="1" x14ac:dyDescent="0.25"/>
    <row r="23" spans="1:5" hidden="1" x14ac:dyDescent="0.25"/>
    <row r="24" spans="1:5" hidden="1" x14ac:dyDescent="0.25">
      <c r="B24" t="s">
        <v>367</v>
      </c>
      <c r="C24" s="44">
        <f>B16-C16+C20</f>
        <v>29500</v>
      </c>
    </row>
    <row r="25" spans="1:5" hidden="1" x14ac:dyDescent="0.25"/>
    <row r="26" spans="1:5" hidden="1" x14ac:dyDescent="0.25">
      <c r="B26" s="120" t="s">
        <v>396</v>
      </c>
      <c r="C26" s="121" t="s">
        <v>406</v>
      </c>
      <c r="D26" s="121" t="s">
        <v>403</v>
      </c>
      <c r="E26" s="121" t="s">
        <v>388</v>
      </c>
    </row>
    <row r="27" spans="1:5" hidden="1" x14ac:dyDescent="0.25">
      <c r="B27" s="5">
        <v>10000</v>
      </c>
      <c r="C27" s="5">
        <v>4305</v>
      </c>
      <c r="D27" s="5">
        <f>B27-C27</f>
        <v>5695</v>
      </c>
      <c r="E27" s="5">
        <v>29500</v>
      </c>
    </row>
    <row r="28" spans="1:5" hidden="1" x14ac:dyDescent="0.25"/>
    <row r="29" spans="1:5" hidden="1" x14ac:dyDescent="0.25"/>
    <row r="30" spans="1:5" hidden="1" x14ac:dyDescent="0.25"/>
    <row r="31" spans="1:5" hidden="1" x14ac:dyDescent="0.25"/>
    <row r="34" spans="1:10" ht="30" x14ac:dyDescent="0.25">
      <c r="A34" s="6" t="s">
        <v>0</v>
      </c>
      <c r="B34" s="6" t="s">
        <v>1</v>
      </c>
      <c r="C34" s="8" t="s">
        <v>2</v>
      </c>
      <c r="D34" s="8" t="s">
        <v>3</v>
      </c>
      <c r="E34" s="298" t="s">
        <v>424</v>
      </c>
      <c r="F34" s="298" t="s">
        <v>205</v>
      </c>
      <c r="G34" s="46" t="s">
        <v>839</v>
      </c>
      <c r="H34" s="46" t="s">
        <v>840</v>
      </c>
      <c r="I34" s="46" t="s">
        <v>841</v>
      </c>
      <c r="J34" s="46" t="s">
        <v>842</v>
      </c>
    </row>
    <row r="35" spans="1:10" ht="18" x14ac:dyDescent="0.35">
      <c r="A35" s="5"/>
      <c r="B35" s="146" t="s">
        <v>220</v>
      </c>
      <c r="C35" s="377">
        <v>15000</v>
      </c>
      <c r="D35" s="5" t="s">
        <v>771</v>
      </c>
      <c r="E35" s="5">
        <f>C35</f>
        <v>15000</v>
      </c>
      <c r="F35" s="5">
        <f>C35</f>
        <v>15000</v>
      </c>
      <c r="G35" s="5"/>
      <c r="H35" s="5"/>
      <c r="I35" s="5"/>
      <c r="J35" s="5"/>
    </row>
    <row r="36" spans="1:10" x14ac:dyDescent="0.25">
      <c r="A36" s="5"/>
      <c r="B36" s="58" t="s">
        <v>959</v>
      </c>
      <c r="C36" s="5">
        <v>10000</v>
      </c>
      <c r="D36" s="5"/>
      <c r="E36" s="5">
        <f t="shared" ref="E36:E42" si="0">C36</f>
        <v>10000</v>
      </c>
      <c r="F36" s="5">
        <f t="shared" ref="F36:F42" si="1">C36</f>
        <v>10000</v>
      </c>
      <c r="G36" s="5"/>
      <c r="H36" s="5"/>
      <c r="I36" s="5"/>
      <c r="J36" s="5"/>
    </row>
    <row r="37" spans="1:10" x14ac:dyDescent="0.25">
      <c r="A37" s="5"/>
      <c r="B37" s="5"/>
      <c r="C37" s="5"/>
      <c r="D37" s="5"/>
      <c r="E37" s="5">
        <f t="shared" si="0"/>
        <v>0</v>
      </c>
      <c r="F37" s="5">
        <f t="shared" si="1"/>
        <v>0</v>
      </c>
      <c r="G37" s="5"/>
      <c r="H37" s="5"/>
      <c r="I37" s="5"/>
      <c r="J37" s="5"/>
    </row>
    <row r="38" spans="1:10" x14ac:dyDescent="0.25">
      <c r="A38" s="5"/>
      <c r="B38" s="5"/>
      <c r="C38" s="5"/>
      <c r="D38" s="5"/>
      <c r="E38" s="5">
        <f t="shared" si="0"/>
        <v>0</v>
      </c>
      <c r="F38" s="5">
        <f t="shared" si="1"/>
        <v>0</v>
      </c>
      <c r="G38" s="5"/>
      <c r="H38" s="5"/>
      <c r="I38" s="5"/>
      <c r="J38" s="5"/>
    </row>
    <row r="39" spans="1:10" x14ac:dyDescent="0.25">
      <c r="A39" s="5"/>
      <c r="B39" s="5"/>
      <c r="C39" s="5"/>
      <c r="D39" s="5"/>
      <c r="E39" s="5">
        <f t="shared" si="0"/>
        <v>0</v>
      </c>
      <c r="F39" s="5">
        <f t="shared" si="1"/>
        <v>0</v>
      </c>
      <c r="G39" s="5"/>
      <c r="H39" s="5"/>
      <c r="I39" s="5"/>
      <c r="J39" s="5"/>
    </row>
    <row r="40" spans="1:10" x14ac:dyDescent="0.25">
      <c r="A40" s="5"/>
      <c r="B40" s="5"/>
      <c r="C40" s="5"/>
      <c r="D40" s="5"/>
      <c r="E40" s="5">
        <f t="shared" si="0"/>
        <v>0</v>
      </c>
      <c r="F40" s="5">
        <f t="shared" si="1"/>
        <v>0</v>
      </c>
      <c r="G40" s="5"/>
      <c r="H40" s="5"/>
      <c r="I40" s="5"/>
      <c r="J40" s="5"/>
    </row>
    <row r="41" spans="1:10" x14ac:dyDescent="0.25">
      <c r="A41" s="5"/>
      <c r="B41" s="5"/>
      <c r="C41" s="5"/>
      <c r="D41" s="5"/>
      <c r="E41" s="5">
        <f t="shared" si="0"/>
        <v>0</v>
      </c>
      <c r="F41" s="5">
        <f t="shared" si="1"/>
        <v>0</v>
      </c>
      <c r="G41" s="5"/>
      <c r="H41" s="5"/>
      <c r="I41" s="5"/>
      <c r="J41" s="5"/>
    </row>
    <row r="42" spans="1:10" x14ac:dyDescent="0.25">
      <c r="A42" s="5"/>
      <c r="B42" s="5"/>
      <c r="C42" s="5"/>
      <c r="D42" s="5"/>
      <c r="E42" s="5">
        <f t="shared" si="0"/>
        <v>0</v>
      </c>
      <c r="F42" s="5">
        <f t="shared" si="1"/>
        <v>0</v>
      </c>
      <c r="G42" s="5"/>
      <c r="H42" s="5"/>
      <c r="I42" s="5"/>
      <c r="J42" s="5"/>
    </row>
    <row r="43" spans="1:10" x14ac:dyDescent="0.25">
      <c r="A43" s="5"/>
      <c r="B43" s="5" t="s">
        <v>205</v>
      </c>
      <c r="C43" s="284">
        <f>SUM(C35:C42)</f>
        <v>25000</v>
      </c>
      <c r="D43" s="15"/>
      <c r="E43" s="284">
        <f t="shared" ref="E43:J43" si="2">SUM(E35:E42)</f>
        <v>25000</v>
      </c>
      <c r="F43" s="15">
        <f t="shared" si="2"/>
        <v>25000</v>
      </c>
      <c r="G43" s="15">
        <f t="shared" si="2"/>
        <v>0</v>
      </c>
      <c r="H43" s="15">
        <f t="shared" si="2"/>
        <v>0</v>
      </c>
      <c r="I43" s="15">
        <f t="shared" si="2"/>
        <v>0</v>
      </c>
      <c r="J43" s="15">
        <f t="shared" si="2"/>
        <v>0</v>
      </c>
    </row>
  </sheetData>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42"/>
  <sheetViews>
    <sheetView workbookViewId="0">
      <selection activeCell="C35" sqref="C35"/>
    </sheetView>
  </sheetViews>
  <sheetFormatPr defaultRowHeight="15" x14ac:dyDescent="0.25"/>
  <cols>
    <col min="2" max="2" width="31.140625" customWidth="1"/>
    <col min="3" max="3" width="15.28515625" customWidth="1"/>
    <col min="4" max="4" width="18" customWidth="1"/>
    <col min="5" max="5" width="19" customWidth="1"/>
    <col min="6" max="6" width="18.28515625" customWidth="1"/>
    <col min="7" max="7" width="12.42578125" customWidth="1"/>
    <col min="8" max="8" width="12.7109375" customWidth="1"/>
    <col min="9" max="9" width="12.28515625" customWidth="1"/>
    <col min="10" max="10" width="11.42578125" customWidth="1"/>
  </cols>
  <sheetData>
    <row r="2" spans="1:6" ht="26.25" x14ac:dyDescent="0.4">
      <c r="A2" s="23" t="s">
        <v>9</v>
      </c>
    </row>
    <row r="4" spans="1:6" hidden="1" x14ac:dyDescent="0.25"/>
    <row r="5" spans="1:6" ht="33" hidden="1" customHeight="1" x14ac:dyDescent="0.25">
      <c r="A5" s="6" t="s">
        <v>0</v>
      </c>
      <c r="B5" s="6" t="s">
        <v>1</v>
      </c>
      <c r="C5" s="7" t="s">
        <v>2</v>
      </c>
      <c r="D5" s="8" t="s">
        <v>3</v>
      </c>
      <c r="F5" t="s">
        <v>34</v>
      </c>
    </row>
    <row r="6" spans="1:6" ht="30" hidden="1" x14ac:dyDescent="0.25">
      <c r="A6" s="4">
        <v>1</v>
      </c>
      <c r="B6" s="76" t="s">
        <v>211</v>
      </c>
      <c r="C6" s="15">
        <v>580</v>
      </c>
      <c r="D6" s="15" t="s">
        <v>5</v>
      </c>
      <c r="F6" t="s">
        <v>48</v>
      </c>
    </row>
    <row r="7" spans="1:6" hidden="1" x14ac:dyDescent="0.25">
      <c r="A7" s="4">
        <v>2</v>
      </c>
      <c r="B7" s="77" t="s">
        <v>23</v>
      </c>
      <c r="C7" s="15">
        <v>1500</v>
      </c>
      <c r="D7" s="15" t="s">
        <v>11</v>
      </c>
      <c r="E7">
        <v>2380</v>
      </c>
      <c r="F7" t="s">
        <v>49</v>
      </c>
    </row>
    <row r="8" spans="1:6" ht="50.25" hidden="1" customHeight="1" x14ac:dyDescent="0.25">
      <c r="A8" s="4">
        <v>3</v>
      </c>
      <c r="B8" s="76" t="s">
        <v>52</v>
      </c>
      <c r="C8" s="15">
        <v>5380</v>
      </c>
      <c r="D8" s="15" t="s">
        <v>53</v>
      </c>
      <c r="E8" s="22" t="s">
        <v>218</v>
      </c>
      <c r="F8" t="s">
        <v>54</v>
      </c>
    </row>
    <row r="9" spans="1:6" ht="30" hidden="1" x14ac:dyDescent="0.25">
      <c r="A9" s="4">
        <v>4</v>
      </c>
      <c r="B9" s="76" t="s">
        <v>65</v>
      </c>
      <c r="C9" s="15">
        <v>1000</v>
      </c>
      <c r="D9" s="15"/>
    </row>
    <row r="10" spans="1:6" ht="48.75" hidden="1" x14ac:dyDescent="0.25">
      <c r="A10" s="4">
        <v>5</v>
      </c>
      <c r="B10" s="76" t="s">
        <v>80</v>
      </c>
      <c r="C10" s="15">
        <v>113200</v>
      </c>
      <c r="D10" s="15" t="s">
        <v>53</v>
      </c>
      <c r="E10" s="22" t="s">
        <v>218</v>
      </c>
    </row>
    <row r="11" spans="1:6" ht="30" hidden="1" x14ac:dyDescent="0.25">
      <c r="A11" s="4">
        <v>6</v>
      </c>
      <c r="B11" s="57" t="s">
        <v>79</v>
      </c>
      <c r="C11" s="15">
        <v>1500</v>
      </c>
      <c r="D11" s="15" t="s">
        <v>56</v>
      </c>
    </row>
    <row r="12" spans="1:6" ht="30" hidden="1" x14ac:dyDescent="0.25">
      <c r="A12" s="4">
        <v>7</v>
      </c>
      <c r="B12" s="88" t="s">
        <v>233</v>
      </c>
      <c r="C12" s="86">
        <v>7500</v>
      </c>
      <c r="D12" s="86" t="s">
        <v>56</v>
      </c>
    </row>
    <row r="13" spans="1:6" hidden="1" x14ac:dyDescent="0.25">
      <c r="A13" s="4">
        <v>8</v>
      </c>
      <c r="B13" s="130" t="s">
        <v>212</v>
      </c>
      <c r="C13" s="131">
        <v>1440000</v>
      </c>
      <c r="D13" s="131" t="s">
        <v>64</v>
      </c>
    </row>
    <row r="14" spans="1:6" hidden="1" x14ac:dyDescent="0.25">
      <c r="B14" s="28" t="s">
        <v>89</v>
      </c>
      <c r="C14" s="42">
        <f>SUM(C6:C13)</f>
        <v>1570660</v>
      </c>
    </row>
    <row r="15" spans="1:6" hidden="1" x14ac:dyDescent="0.25"/>
    <row r="16" spans="1:6" hidden="1" x14ac:dyDescent="0.25">
      <c r="B16" s="103" t="s">
        <v>396</v>
      </c>
      <c r="C16" s="104" t="s">
        <v>406</v>
      </c>
      <c r="D16" s="99" t="s">
        <v>403</v>
      </c>
    </row>
    <row r="17" spans="1:10" hidden="1" x14ac:dyDescent="0.25">
      <c r="B17">
        <v>1195000</v>
      </c>
      <c r="C17">
        <v>492000</v>
      </c>
      <c r="D17">
        <f>B17-C17</f>
        <v>703000</v>
      </c>
    </row>
    <row r="18" spans="1:10" hidden="1" x14ac:dyDescent="0.25">
      <c r="A18" s="68"/>
      <c r="B18" s="68"/>
      <c r="C18" s="68"/>
      <c r="D18" s="68"/>
    </row>
    <row r="19" spans="1:10" hidden="1" x14ac:dyDescent="0.25"/>
    <row r="20" spans="1:10" hidden="1" x14ac:dyDescent="0.25">
      <c r="B20" s="30" t="s">
        <v>23</v>
      </c>
      <c r="C20" s="31">
        <v>1190</v>
      </c>
      <c r="D20" s="31" t="s">
        <v>11</v>
      </c>
    </row>
    <row r="21" spans="1:10" hidden="1" x14ac:dyDescent="0.25">
      <c r="B21" t="s">
        <v>393</v>
      </c>
      <c r="C21">
        <v>375000</v>
      </c>
    </row>
    <row r="22" spans="1:10" hidden="1" x14ac:dyDescent="0.25">
      <c r="C22" s="44">
        <f>SUM(C20:C21)</f>
        <v>376190</v>
      </c>
    </row>
    <row r="23" spans="1:10" hidden="1" x14ac:dyDescent="0.25">
      <c r="B23" t="s">
        <v>367</v>
      </c>
      <c r="C23" s="44">
        <f>B17-C17+C22</f>
        <v>1079190</v>
      </c>
    </row>
    <row r="24" spans="1:10" hidden="1" x14ac:dyDescent="0.25"/>
    <row r="25" spans="1:10" hidden="1" x14ac:dyDescent="0.25"/>
    <row r="26" spans="1:10" hidden="1" x14ac:dyDescent="0.25">
      <c r="B26" s="120" t="s">
        <v>396</v>
      </c>
      <c r="C26" s="121" t="s">
        <v>406</v>
      </c>
      <c r="D26" s="121" t="s">
        <v>403</v>
      </c>
      <c r="E26" s="121" t="s">
        <v>388</v>
      </c>
    </row>
    <row r="27" spans="1:10" hidden="1" x14ac:dyDescent="0.25">
      <c r="B27" s="5">
        <v>1195000</v>
      </c>
      <c r="C27" s="5">
        <v>491975.2</v>
      </c>
      <c r="D27" s="5">
        <f>B27-C27</f>
        <v>703024.8</v>
      </c>
      <c r="E27" s="5">
        <v>1079190</v>
      </c>
    </row>
    <row r="28" spans="1:10" hidden="1" x14ac:dyDescent="0.25"/>
    <row r="29" spans="1:10" hidden="1" x14ac:dyDescent="0.25"/>
    <row r="32" spans="1:10" ht="30" x14ac:dyDescent="0.25">
      <c r="A32" s="6" t="s">
        <v>0</v>
      </c>
      <c r="B32" s="6" t="s">
        <v>1</v>
      </c>
      <c r="C32" s="7" t="s">
        <v>2</v>
      </c>
      <c r="D32" s="8" t="s">
        <v>3</v>
      </c>
      <c r="E32" s="298" t="s">
        <v>424</v>
      </c>
      <c r="F32" s="298" t="s">
        <v>205</v>
      </c>
      <c r="G32" s="46" t="s">
        <v>839</v>
      </c>
      <c r="H32" s="46" t="s">
        <v>840</v>
      </c>
      <c r="I32" s="46" t="s">
        <v>841</v>
      </c>
      <c r="J32" s="46" t="s">
        <v>842</v>
      </c>
    </row>
    <row r="33" spans="1:10" x14ac:dyDescent="0.25">
      <c r="A33" s="4">
        <v>1</v>
      </c>
      <c r="B33" s="76" t="s">
        <v>419</v>
      </c>
      <c r="C33" s="287">
        <v>100000</v>
      </c>
      <c r="D33" s="279" t="s">
        <v>53</v>
      </c>
      <c r="E33" s="282">
        <f>C33</f>
        <v>100000</v>
      </c>
      <c r="F33" s="282">
        <f>C33</f>
        <v>100000</v>
      </c>
      <c r="G33" s="282">
        <v>25000</v>
      </c>
      <c r="H33" s="282">
        <v>25000</v>
      </c>
      <c r="I33" s="282">
        <v>25000</v>
      </c>
      <c r="J33" s="282">
        <v>25000</v>
      </c>
    </row>
    <row r="34" spans="1:10" x14ac:dyDescent="0.25">
      <c r="A34" s="4">
        <v>2</v>
      </c>
      <c r="B34" s="77" t="s">
        <v>764</v>
      </c>
      <c r="C34" s="279">
        <f>1500000-30000</f>
        <v>1470000</v>
      </c>
      <c r="D34" s="279" t="s">
        <v>53</v>
      </c>
      <c r="E34" s="282">
        <f t="shared" ref="E34:E40" si="0">C34</f>
        <v>1470000</v>
      </c>
      <c r="F34" s="282">
        <f t="shared" ref="F34:F40" si="1">C34</f>
        <v>1470000</v>
      </c>
      <c r="G34" s="282">
        <v>375000</v>
      </c>
      <c r="H34" s="282">
        <v>375000</v>
      </c>
      <c r="I34" s="282">
        <v>375000</v>
      </c>
      <c r="J34" s="282">
        <v>375000</v>
      </c>
    </row>
    <row r="35" spans="1:10" x14ac:dyDescent="0.25">
      <c r="A35" s="4">
        <v>3</v>
      </c>
      <c r="B35" s="76" t="s">
        <v>943</v>
      </c>
      <c r="C35" s="287">
        <v>1000</v>
      </c>
      <c r="D35" s="279" t="s">
        <v>11</v>
      </c>
      <c r="E35" s="282">
        <f t="shared" si="0"/>
        <v>1000</v>
      </c>
      <c r="F35" s="282">
        <f t="shared" si="1"/>
        <v>1000</v>
      </c>
      <c r="G35" s="282"/>
      <c r="H35" s="282"/>
      <c r="I35" s="282"/>
      <c r="J35" s="282"/>
    </row>
    <row r="36" spans="1:10" x14ac:dyDescent="0.25">
      <c r="A36" s="4">
        <v>4</v>
      </c>
      <c r="B36" s="76"/>
      <c r="C36" s="279"/>
      <c r="D36" s="279"/>
      <c r="E36" s="282">
        <f t="shared" si="0"/>
        <v>0</v>
      </c>
      <c r="F36" s="282">
        <f t="shared" si="1"/>
        <v>0</v>
      </c>
      <c r="G36" s="282"/>
      <c r="H36" s="282"/>
      <c r="I36" s="282"/>
      <c r="J36" s="282"/>
    </row>
    <row r="37" spans="1:10" x14ac:dyDescent="0.25">
      <c r="A37" s="4">
        <v>5</v>
      </c>
      <c r="B37" s="76"/>
      <c r="C37" s="279"/>
      <c r="D37" s="279"/>
      <c r="E37" s="282">
        <f t="shared" si="0"/>
        <v>0</v>
      </c>
      <c r="F37" s="282">
        <f t="shared" si="1"/>
        <v>0</v>
      </c>
      <c r="G37" s="282"/>
      <c r="H37" s="282"/>
      <c r="I37" s="282"/>
      <c r="J37" s="282"/>
    </row>
    <row r="38" spans="1:10" x14ac:dyDescent="0.25">
      <c r="A38" s="4">
        <v>6</v>
      </c>
      <c r="B38" s="57"/>
      <c r="C38" s="279"/>
      <c r="D38" s="279"/>
      <c r="E38" s="282">
        <f t="shared" si="0"/>
        <v>0</v>
      </c>
      <c r="F38" s="282">
        <f t="shared" si="1"/>
        <v>0</v>
      </c>
      <c r="G38" s="282"/>
      <c r="H38" s="282"/>
      <c r="I38" s="282"/>
      <c r="J38" s="282"/>
    </row>
    <row r="39" spans="1:10" x14ac:dyDescent="0.25">
      <c r="A39" s="4">
        <v>7</v>
      </c>
      <c r="B39" s="57"/>
      <c r="C39" s="279"/>
      <c r="D39" s="279"/>
      <c r="E39" s="282">
        <f t="shared" si="0"/>
        <v>0</v>
      </c>
      <c r="F39" s="282">
        <f t="shared" si="1"/>
        <v>0</v>
      </c>
      <c r="G39" s="282"/>
      <c r="H39" s="282"/>
      <c r="I39" s="282"/>
      <c r="J39" s="282"/>
    </row>
    <row r="40" spans="1:10" x14ac:dyDescent="0.25">
      <c r="A40" s="4">
        <v>8</v>
      </c>
      <c r="B40" s="76"/>
      <c r="C40" s="287"/>
      <c r="D40" s="288"/>
      <c r="E40" s="282">
        <f t="shared" si="0"/>
        <v>0</v>
      </c>
      <c r="F40" s="282">
        <f t="shared" si="1"/>
        <v>0</v>
      </c>
      <c r="G40" s="282"/>
      <c r="H40" s="282"/>
      <c r="I40" s="282"/>
      <c r="J40" s="282"/>
    </row>
    <row r="41" spans="1:10" x14ac:dyDescent="0.25">
      <c r="A41" s="5"/>
      <c r="B41" s="126" t="s">
        <v>89</v>
      </c>
      <c r="C41" s="374">
        <f>SUM(C33:C40)</f>
        <v>1571000</v>
      </c>
      <c r="D41" s="279"/>
      <c r="E41" s="374">
        <f t="shared" ref="E41:J41" si="2">SUM(E33:E40)</f>
        <v>1571000</v>
      </c>
      <c r="F41" s="723">
        <f t="shared" si="2"/>
        <v>1571000</v>
      </c>
      <c r="G41" s="723">
        <f t="shared" si="2"/>
        <v>400000</v>
      </c>
      <c r="H41" s="723">
        <f t="shared" si="2"/>
        <v>400000</v>
      </c>
      <c r="I41" s="723">
        <f t="shared" si="2"/>
        <v>400000</v>
      </c>
      <c r="J41" s="723">
        <f t="shared" si="2"/>
        <v>400000</v>
      </c>
    </row>
    <row r="42" spans="1:10" x14ac:dyDescent="0.25">
      <c r="C42" s="16"/>
      <c r="D42" s="16"/>
      <c r="E42" s="16"/>
    </row>
  </sheetData>
  <pageMargins left="0.7" right="0.7" top="0.75" bottom="0.75" header="0.3" footer="0.3"/>
  <pageSetup orientation="portrait" horizontalDpi="4294967295" verticalDpi="4294967295" r:id="rId1"/>
  <legacy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8"/>
  <sheetViews>
    <sheetView zoomScale="85" zoomScaleNormal="85" workbookViewId="0">
      <selection activeCell="H39" sqref="H39"/>
    </sheetView>
  </sheetViews>
  <sheetFormatPr defaultRowHeight="15" x14ac:dyDescent="0.25"/>
  <cols>
    <col min="2" max="2" width="13.42578125" customWidth="1"/>
    <col min="3" max="3" width="10.85546875" customWidth="1"/>
    <col min="4" max="4" width="18.140625" customWidth="1"/>
    <col min="5" max="5" width="11.7109375" customWidth="1"/>
    <col min="7" max="7" width="10.85546875" customWidth="1"/>
    <col min="12" max="12" width="13.7109375" customWidth="1"/>
  </cols>
  <sheetData>
    <row r="2" spans="1:15" ht="26.25" x14ac:dyDescent="0.4">
      <c r="A2" s="135" t="s">
        <v>354</v>
      </c>
      <c r="B2" s="5"/>
      <c r="C2" s="5"/>
      <c r="D2" s="5"/>
      <c r="E2" t="s">
        <v>424</v>
      </c>
      <c r="F2" s="135" t="s">
        <v>355</v>
      </c>
      <c r="G2" s="5"/>
      <c r="H2" s="5"/>
      <c r="I2" s="5"/>
      <c r="J2" t="s">
        <v>424</v>
      </c>
      <c r="K2" s="135" t="s">
        <v>356</v>
      </c>
      <c r="L2" s="5"/>
      <c r="M2" s="5"/>
      <c r="N2" s="5"/>
      <c r="O2" t="s">
        <v>424</v>
      </c>
    </row>
    <row r="3" spans="1:15" ht="45" x14ac:dyDescent="0.25">
      <c r="A3" s="6" t="s">
        <v>0</v>
      </c>
      <c r="B3" s="6" t="s">
        <v>1</v>
      </c>
      <c r="C3" s="7" t="s">
        <v>2</v>
      </c>
      <c r="D3" s="8" t="s">
        <v>3</v>
      </c>
      <c r="F3" s="6" t="s">
        <v>0</v>
      </c>
      <c r="G3" s="6" t="s">
        <v>1</v>
      </c>
      <c r="H3" s="7" t="s">
        <v>2</v>
      </c>
      <c r="I3" s="8" t="s">
        <v>3</v>
      </c>
      <c r="K3" s="6" t="s">
        <v>0</v>
      </c>
      <c r="L3" s="6" t="s">
        <v>1</v>
      </c>
      <c r="M3" s="7" t="s">
        <v>2</v>
      </c>
      <c r="N3" s="8" t="s">
        <v>3</v>
      </c>
    </row>
    <row r="4" spans="1:15" x14ac:dyDescent="0.25">
      <c r="A4" s="5">
        <v>1</v>
      </c>
      <c r="B4" s="5" t="s">
        <v>794</v>
      </c>
      <c r="C4" s="5">
        <v>253000</v>
      </c>
      <c r="D4" s="5"/>
      <c r="F4" s="5">
        <v>1</v>
      </c>
      <c r="G4" s="5" t="s">
        <v>418</v>
      </c>
      <c r="H4" s="5">
        <v>1392000</v>
      </c>
      <c r="I4" s="5"/>
      <c r="J4" s="112"/>
      <c r="K4" s="5">
        <v>1</v>
      </c>
      <c r="L4" s="5" t="s">
        <v>418</v>
      </c>
      <c r="M4" s="5">
        <v>480000</v>
      </c>
      <c r="N4" s="5"/>
      <c r="O4" s="112"/>
    </row>
    <row r="5" spans="1:15" x14ac:dyDescent="0.25">
      <c r="A5" s="5"/>
      <c r="B5" s="5"/>
      <c r="C5" s="5"/>
      <c r="D5" s="5"/>
      <c r="F5" s="5"/>
      <c r="G5" s="5"/>
      <c r="H5" s="5"/>
      <c r="I5" s="5"/>
      <c r="K5" s="5">
        <v>1</v>
      </c>
      <c r="L5" s="5"/>
      <c r="M5" s="5"/>
      <c r="N5" s="5"/>
    </row>
    <row r="6" spans="1:15" x14ac:dyDescent="0.25">
      <c r="A6" s="5"/>
      <c r="B6" s="58"/>
      <c r="C6" s="5"/>
      <c r="D6" s="5"/>
      <c r="F6" s="5"/>
      <c r="G6" s="5"/>
      <c r="H6" s="5"/>
      <c r="I6" s="5"/>
      <c r="K6" s="5"/>
      <c r="L6" s="5"/>
      <c r="M6" s="5"/>
      <c r="N6" s="5"/>
    </row>
    <row r="7" spans="1:15" x14ac:dyDescent="0.25">
      <c r="A7" s="5"/>
      <c r="B7" s="5"/>
      <c r="C7" s="5"/>
      <c r="D7" s="5"/>
      <c r="F7" s="5"/>
      <c r="G7" s="5"/>
      <c r="H7" s="5"/>
      <c r="I7" s="5"/>
      <c r="K7" s="5"/>
      <c r="L7" s="5"/>
      <c r="M7" s="5"/>
      <c r="N7" s="5"/>
    </row>
    <row r="8" spans="1:15" x14ac:dyDescent="0.25">
      <c r="A8" s="5"/>
      <c r="B8" s="5"/>
      <c r="C8" s="5"/>
      <c r="D8" s="5"/>
      <c r="F8" s="5"/>
      <c r="G8" s="5"/>
      <c r="H8" s="5"/>
      <c r="I8" s="5"/>
      <c r="K8" s="5"/>
      <c r="L8" s="5"/>
      <c r="M8" s="5"/>
      <c r="N8" s="5"/>
    </row>
    <row r="9" spans="1:15" x14ac:dyDescent="0.25">
      <c r="A9" s="5"/>
      <c r="B9" s="5"/>
      <c r="C9" s="5"/>
      <c r="D9" s="5"/>
      <c r="F9" s="5"/>
      <c r="G9" s="5"/>
      <c r="H9" s="5"/>
      <c r="I9" s="5"/>
      <c r="K9" s="5"/>
      <c r="L9" s="5"/>
      <c r="M9" s="5"/>
      <c r="N9" s="5"/>
    </row>
    <row r="10" spans="1:15" x14ac:dyDescent="0.25">
      <c r="A10" s="5"/>
      <c r="B10" s="5"/>
      <c r="C10" s="5"/>
      <c r="D10" s="5"/>
      <c r="F10" s="5"/>
      <c r="G10" s="5"/>
      <c r="H10" s="5"/>
      <c r="I10" s="5"/>
      <c r="K10" s="5"/>
      <c r="L10" s="5"/>
      <c r="M10" s="5"/>
      <c r="N10" s="5"/>
    </row>
    <row r="11" spans="1:15" x14ac:dyDescent="0.25">
      <c r="A11" s="5"/>
      <c r="B11" s="5"/>
      <c r="C11" s="5"/>
      <c r="D11" s="5"/>
      <c r="F11" s="5"/>
      <c r="G11" s="5"/>
      <c r="H11" s="5"/>
      <c r="I11" s="5"/>
      <c r="K11" s="5"/>
      <c r="L11" s="5"/>
      <c r="M11" s="5"/>
      <c r="N11" s="5"/>
    </row>
    <row r="12" spans="1:15" x14ac:dyDescent="0.25">
      <c r="A12" s="5"/>
      <c r="B12" s="5"/>
      <c r="C12" s="5"/>
      <c r="D12" s="5"/>
      <c r="F12" s="5"/>
      <c r="G12" s="5"/>
      <c r="H12" s="5"/>
      <c r="I12" s="5"/>
      <c r="K12" s="5"/>
      <c r="L12" s="5"/>
      <c r="M12" s="5"/>
      <c r="N12" s="5"/>
    </row>
    <row r="13" spans="1:15" x14ac:dyDescent="0.25">
      <c r="A13" s="5"/>
      <c r="B13" s="5" t="s">
        <v>205</v>
      </c>
      <c r="C13" s="284">
        <f>SUM(C4:C12)</f>
        <v>253000</v>
      </c>
      <c r="D13" s="284">
        <f t="shared" ref="D13" si="0">SUM(D4:D12)</f>
        <v>0</v>
      </c>
      <c r="E13" s="284">
        <f>C13</f>
        <v>253000</v>
      </c>
      <c r="F13" s="5"/>
      <c r="G13" s="5" t="s">
        <v>205</v>
      </c>
      <c r="H13" s="284">
        <f>SUM(H4:H12)</f>
        <v>1392000</v>
      </c>
      <c r="I13" s="284">
        <f t="shared" ref="I13" si="1">SUM(I4:I12)</f>
        <v>0</v>
      </c>
      <c r="J13" s="284">
        <f>H13</f>
        <v>1392000</v>
      </c>
      <c r="K13" s="5"/>
      <c r="L13" s="5" t="s">
        <v>205</v>
      </c>
      <c r="M13" s="284">
        <f>SUM(M4:M12)</f>
        <v>480000</v>
      </c>
      <c r="N13" s="284">
        <f t="shared" ref="N13" si="2">SUM(N4:N12)</f>
        <v>0</v>
      </c>
      <c r="O13" s="284">
        <f>M13</f>
        <v>480000</v>
      </c>
    </row>
    <row r="18" spans="2:7" x14ac:dyDescent="0.25">
      <c r="B18" t="s">
        <v>831</v>
      </c>
    </row>
    <row r="19" spans="2:7" x14ac:dyDescent="0.25">
      <c r="C19" t="s">
        <v>832</v>
      </c>
      <c r="D19" t="s">
        <v>833</v>
      </c>
      <c r="E19" t="s">
        <v>835</v>
      </c>
    </row>
    <row r="20" spans="2:7" x14ac:dyDescent="0.25">
      <c r="B20" s="5"/>
      <c r="C20" s="5"/>
      <c r="D20" s="5"/>
      <c r="E20" s="5"/>
    </row>
    <row r="21" spans="2:7" x14ac:dyDescent="0.25">
      <c r="B21" s="9"/>
      <c r="C21" s="5"/>
      <c r="D21" s="5"/>
      <c r="E21" s="5"/>
      <c r="G21" t="s">
        <v>837</v>
      </c>
    </row>
    <row r="22" spans="2:7" x14ac:dyDescent="0.25">
      <c r="B22" s="9"/>
      <c r="C22" s="5"/>
      <c r="D22" s="5"/>
      <c r="E22" s="5"/>
    </row>
    <row r="23" spans="2:7" x14ac:dyDescent="0.25">
      <c r="B23" s="5"/>
      <c r="C23" s="5"/>
      <c r="D23" s="5"/>
      <c r="E23" s="5"/>
    </row>
    <row r="24" spans="2:7" x14ac:dyDescent="0.25">
      <c r="B24" s="5"/>
      <c r="C24" s="5"/>
      <c r="D24" s="5"/>
      <c r="E24" s="5"/>
    </row>
    <row r="25" spans="2:7" x14ac:dyDescent="0.25">
      <c r="B25" s="5"/>
      <c r="C25" s="5"/>
      <c r="D25" s="5"/>
      <c r="E25" s="5"/>
    </row>
    <row r="26" spans="2:7" x14ac:dyDescent="0.25">
      <c r="B26" s="5"/>
      <c r="C26" s="5"/>
      <c r="D26" s="5"/>
      <c r="E26" s="5"/>
    </row>
    <row r="27" spans="2:7" x14ac:dyDescent="0.25">
      <c r="B27" s="5"/>
      <c r="C27" s="5"/>
      <c r="D27" s="5"/>
      <c r="E27" s="5"/>
    </row>
    <row r="28" spans="2:7" x14ac:dyDescent="0.25">
      <c r="B28" s="5" t="s">
        <v>834</v>
      </c>
      <c r="C28" s="380">
        <f>SUM(C21:C27)</f>
        <v>0</v>
      </c>
      <c r="D28" s="380">
        <f>SUM(D21:D27)</f>
        <v>0</v>
      </c>
      <c r="E28" s="380">
        <f>SUM(E21:E27)</f>
        <v>0</v>
      </c>
    </row>
  </sheetData>
  <pageMargins left="0.70866141732283472" right="0.18" top="0.74803149606299213" bottom="0.74803149606299213" header="0.31496062992125984" footer="0.31496062992125984"/>
  <pageSetup paperSize="8" scale="90" orientation="landscape" r:id="rId1"/>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O32"/>
  <sheetViews>
    <sheetView zoomScale="115" zoomScaleNormal="115" workbookViewId="0">
      <selection activeCell="H24" sqref="H24"/>
    </sheetView>
  </sheetViews>
  <sheetFormatPr defaultRowHeight="15" x14ac:dyDescent="0.25"/>
  <cols>
    <col min="2" max="2" width="22.42578125" customWidth="1"/>
    <col min="3" max="3" width="18.7109375" customWidth="1"/>
    <col min="4" max="4" width="11.42578125" customWidth="1"/>
    <col min="5" max="5" width="17.85546875" customWidth="1"/>
    <col min="7" max="7" width="22.42578125" customWidth="1"/>
    <col min="8" max="8" width="18.140625" customWidth="1"/>
    <col min="10" max="10" width="21.140625" customWidth="1"/>
    <col min="12" max="12" width="21.5703125" customWidth="1"/>
  </cols>
  <sheetData>
    <row r="2" spans="1:15" ht="26.25" x14ac:dyDescent="0.4">
      <c r="A2" s="135" t="s">
        <v>347</v>
      </c>
      <c r="B2" s="5"/>
      <c r="C2" s="5"/>
      <c r="D2" s="5"/>
      <c r="E2" t="s">
        <v>424</v>
      </c>
      <c r="F2" s="135" t="s">
        <v>348</v>
      </c>
      <c r="G2" s="5"/>
      <c r="H2" s="5"/>
      <c r="I2" s="5"/>
      <c r="J2" t="s">
        <v>424</v>
      </c>
      <c r="K2" s="135" t="s">
        <v>349</v>
      </c>
      <c r="L2" s="5"/>
      <c r="M2" s="5"/>
      <c r="N2" s="5"/>
      <c r="O2" t="s">
        <v>424</v>
      </c>
    </row>
    <row r="3" spans="1:15" x14ac:dyDescent="0.25">
      <c r="A3" s="5"/>
      <c r="B3" s="5" t="s">
        <v>420</v>
      </c>
      <c r="C3" s="5"/>
      <c r="D3" s="5"/>
      <c r="F3" s="5"/>
      <c r="G3" s="5" t="s">
        <v>421</v>
      </c>
      <c r="H3" s="5"/>
      <c r="I3" s="5"/>
      <c r="K3" s="5"/>
      <c r="L3" s="5" t="s">
        <v>422</v>
      </c>
      <c r="M3" s="5"/>
      <c r="N3" s="5"/>
    </row>
    <row r="4" spans="1:15" x14ac:dyDescent="0.25">
      <c r="A4" s="5"/>
      <c r="B4" s="5"/>
      <c r="C4" s="5"/>
      <c r="D4" s="5"/>
      <c r="F4" s="5"/>
      <c r="G4" s="5"/>
      <c r="H4" s="5"/>
      <c r="I4" s="5"/>
      <c r="K4" s="5"/>
      <c r="L4" s="5"/>
      <c r="M4" s="5"/>
      <c r="N4" s="5"/>
    </row>
    <row r="5" spans="1:15" ht="30.75" customHeight="1" x14ac:dyDescent="0.25">
      <c r="A5" s="6" t="s">
        <v>0</v>
      </c>
      <c r="B5" s="6" t="s">
        <v>1</v>
      </c>
      <c r="C5" s="7" t="s">
        <v>2</v>
      </c>
      <c r="D5" s="8" t="s">
        <v>3</v>
      </c>
      <c r="F5" s="6" t="s">
        <v>0</v>
      </c>
      <c r="G5" s="6" t="s">
        <v>1</v>
      </c>
      <c r="H5" s="7" t="s">
        <v>2</v>
      </c>
      <c r="I5" s="8" t="s">
        <v>3</v>
      </c>
      <c r="K5" s="6" t="s">
        <v>0</v>
      </c>
      <c r="L5" s="6" t="s">
        <v>1</v>
      </c>
      <c r="M5" s="7" t="s">
        <v>2</v>
      </c>
      <c r="N5" s="8" t="s">
        <v>3</v>
      </c>
    </row>
    <row r="6" spans="1:15" s="18" customFormat="1" x14ac:dyDescent="0.25">
      <c r="A6" s="9">
        <v>1</v>
      </c>
      <c r="B6" s="77" t="s">
        <v>795</v>
      </c>
      <c r="C6" s="333">
        <v>151000</v>
      </c>
      <c r="D6" s="333"/>
      <c r="E6" s="333"/>
      <c r="F6" s="9">
        <v>1</v>
      </c>
      <c r="G6" s="9" t="s">
        <v>795</v>
      </c>
      <c r="H6" s="294">
        <v>817000</v>
      </c>
      <c r="I6" s="294"/>
      <c r="J6" s="332"/>
      <c r="K6" s="9"/>
      <c r="L6" s="9"/>
      <c r="M6" s="9"/>
      <c r="N6" s="9"/>
    </row>
    <row r="7" spans="1:15" s="18" customFormat="1" x14ac:dyDescent="0.25">
      <c r="A7" s="390"/>
      <c r="B7" s="77" t="s">
        <v>796</v>
      </c>
      <c r="C7" s="333">
        <f>176000+26000</f>
        <v>202000</v>
      </c>
      <c r="D7" s="333"/>
      <c r="E7" s="334"/>
      <c r="F7" s="9"/>
      <c r="G7" s="9" t="s">
        <v>796</v>
      </c>
      <c r="H7" s="294">
        <v>1086000</v>
      </c>
      <c r="I7" s="294"/>
      <c r="J7" s="295"/>
      <c r="K7" s="9"/>
      <c r="L7" s="9"/>
      <c r="M7" s="9"/>
      <c r="N7" s="9"/>
    </row>
    <row r="8" spans="1:15" s="18" customFormat="1" x14ac:dyDescent="0.25">
      <c r="A8" s="390"/>
      <c r="B8" s="77" t="s">
        <v>797</v>
      </c>
      <c r="C8" s="333">
        <f>197000+29000</f>
        <v>226000</v>
      </c>
      <c r="D8" s="333"/>
      <c r="E8" s="334"/>
      <c r="F8" s="9"/>
      <c r="G8" s="9" t="s">
        <v>797</v>
      </c>
      <c r="H8" s="294">
        <v>1219000</v>
      </c>
      <c r="I8" s="294"/>
      <c r="J8" s="295"/>
      <c r="K8" s="9"/>
      <c r="L8" s="9"/>
      <c r="M8" s="9"/>
      <c r="N8" s="9"/>
    </row>
    <row r="9" spans="1:15" s="18" customFormat="1" x14ac:dyDescent="0.25">
      <c r="A9" s="9"/>
      <c r="B9" s="77" t="s">
        <v>798</v>
      </c>
      <c r="C9" s="333">
        <v>38000</v>
      </c>
      <c r="D9" s="333"/>
      <c r="E9" s="334"/>
      <c r="F9" s="9"/>
      <c r="G9" s="9" t="s">
        <v>798</v>
      </c>
      <c r="H9" s="294">
        <v>212000</v>
      </c>
      <c r="I9" s="294"/>
      <c r="J9" s="295"/>
      <c r="K9" s="9"/>
      <c r="L9" s="9"/>
      <c r="M9" s="9"/>
      <c r="N9" s="9"/>
    </row>
    <row r="10" spans="1:15" s="299" customFormat="1" x14ac:dyDescent="0.25">
      <c r="A10" s="77"/>
      <c r="B10" s="9" t="s">
        <v>799</v>
      </c>
      <c r="C10" s="333">
        <v>2200000</v>
      </c>
      <c r="D10" s="333"/>
      <c r="E10" s="334"/>
      <c r="F10" s="77"/>
      <c r="G10" s="9" t="s">
        <v>799</v>
      </c>
      <c r="H10" s="333">
        <v>12000000</v>
      </c>
      <c r="I10" s="333"/>
      <c r="J10" s="334"/>
      <c r="K10" s="77"/>
      <c r="L10" s="9" t="s">
        <v>799</v>
      </c>
      <c r="M10" s="77">
        <v>1000</v>
      </c>
      <c r="N10" s="77"/>
      <c r="O10" s="299">
        <v>1000</v>
      </c>
    </row>
    <row r="11" spans="1:15" s="299" customFormat="1" x14ac:dyDescent="0.25">
      <c r="A11" s="77"/>
      <c r="B11" s="9" t="s">
        <v>800</v>
      </c>
      <c r="C11" s="333">
        <v>600000</v>
      </c>
      <c r="D11" s="333"/>
      <c r="E11" s="334"/>
      <c r="F11" s="77"/>
      <c r="G11" s="9" t="s">
        <v>800</v>
      </c>
      <c r="H11" s="333">
        <v>3200000</v>
      </c>
      <c r="I11" s="333"/>
      <c r="J11" s="334"/>
      <c r="K11" s="77"/>
      <c r="L11" s="77"/>
      <c r="M11" s="77"/>
      <c r="N11" s="77"/>
    </row>
    <row r="12" spans="1:15" s="18" customFormat="1" x14ac:dyDescent="0.25">
      <c r="A12" s="9"/>
      <c r="B12" s="9" t="s">
        <v>801</v>
      </c>
      <c r="C12" s="294">
        <v>37000</v>
      </c>
      <c r="D12" s="294"/>
      <c r="E12" s="295"/>
      <c r="F12" s="9"/>
      <c r="G12" s="9" t="s">
        <v>801</v>
      </c>
      <c r="H12" s="294">
        <v>198000</v>
      </c>
      <c r="I12" s="294"/>
      <c r="J12" s="295"/>
      <c r="K12" s="9"/>
      <c r="L12" s="9"/>
      <c r="M12" s="9"/>
      <c r="N12" s="9"/>
    </row>
    <row r="13" spans="1:15" s="18" customFormat="1" x14ac:dyDescent="0.25">
      <c r="A13" s="9"/>
      <c r="B13" s="9" t="s">
        <v>802</v>
      </c>
      <c r="C13" s="294">
        <v>100000</v>
      </c>
      <c r="D13" s="294"/>
      <c r="E13" s="295"/>
      <c r="F13" s="9"/>
      <c r="G13" s="9" t="s">
        <v>802</v>
      </c>
      <c r="H13" s="294">
        <v>536000</v>
      </c>
      <c r="I13" s="294"/>
      <c r="J13" s="295"/>
      <c r="K13" s="9"/>
      <c r="L13" s="9"/>
      <c r="M13" s="9"/>
      <c r="N13" s="9"/>
    </row>
    <row r="14" spans="1:15" s="18" customFormat="1" x14ac:dyDescent="0.25">
      <c r="A14" s="9"/>
      <c r="B14" s="9" t="s">
        <v>803</v>
      </c>
      <c r="C14" s="294">
        <v>150000</v>
      </c>
      <c r="D14" s="294"/>
      <c r="E14" s="295"/>
      <c r="F14" s="9"/>
      <c r="G14" s="9" t="s">
        <v>803</v>
      </c>
      <c r="H14" s="294">
        <v>828000</v>
      </c>
      <c r="I14" s="294"/>
      <c r="J14" s="295"/>
      <c r="K14" s="9"/>
      <c r="L14" s="9"/>
      <c r="M14" s="9"/>
      <c r="N14" s="9"/>
    </row>
    <row r="15" spans="1:15" x14ac:dyDescent="0.25">
      <c r="A15" s="5"/>
      <c r="B15" s="9" t="s">
        <v>804</v>
      </c>
      <c r="C15" s="280"/>
      <c r="D15" s="280"/>
      <c r="E15" s="281"/>
      <c r="F15" s="5"/>
      <c r="G15" s="9" t="s">
        <v>804</v>
      </c>
      <c r="H15" s="280"/>
      <c r="I15" s="280"/>
      <c r="J15" s="281"/>
      <c r="K15" s="5"/>
      <c r="L15" s="5"/>
      <c r="M15" s="5"/>
      <c r="N15" s="5"/>
    </row>
    <row r="16" spans="1:15" x14ac:dyDescent="0.25">
      <c r="A16" s="5"/>
      <c r="B16" s="5"/>
      <c r="C16" s="280"/>
      <c r="D16" s="280"/>
      <c r="E16" s="281"/>
      <c r="F16" s="5"/>
      <c r="G16" s="5"/>
      <c r="H16" s="280"/>
      <c r="I16" s="280"/>
      <c r="J16" s="281"/>
      <c r="K16" s="5"/>
      <c r="L16" s="5"/>
      <c r="M16" s="5"/>
      <c r="N16" s="5"/>
    </row>
    <row r="17" spans="1:15" x14ac:dyDescent="0.25">
      <c r="A17" s="5"/>
      <c r="B17" s="5" t="s">
        <v>205</v>
      </c>
      <c r="C17" s="290">
        <f>SUM(C6:C16)</f>
        <v>3704000</v>
      </c>
      <c r="D17" s="280"/>
      <c r="E17" s="290">
        <f>C17</f>
        <v>3704000</v>
      </c>
      <c r="F17" s="5"/>
      <c r="G17" s="5" t="s">
        <v>205</v>
      </c>
      <c r="H17" s="290">
        <f>SUM(H6:H16)</f>
        <v>20096000</v>
      </c>
      <c r="I17" s="280"/>
      <c r="J17" s="290">
        <f>H17</f>
        <v>20096000</v>
      </c>
      <c r="K17" s="5"/>
      <c r="L17" s="5" t="s">
        <v>205</v>
      </c>
      <c r="M17" s="284">
        <f>SUM(M6:M16)</f>
        <v>1000</v>
      </c>
      <c r="N17" s="5"/>
      <c r="O17" s="284">
        <f>SUM(O6:O16)</f>
        <v>1000</v>
      </c>
    </row>
    <row r="19" spans="1:15" x14ac:dyDescent="0.25">
      <c r="C19" s="293"/>
    </row>
    <row r="20" spans="1:15" x14ac:dyDescent="0.25">
      <c r="H20" s="293"/>
    </row>
    <row r="22" spans="1:15" x14ac:dyDescent="0.25">
      <c r="B22" t="s">
        <v>831</v>
      </c>
    </row>
    <row r="24" spans="1:15" x14ac:dyDescent="0.25">
      <c r="B24" s="5"/>
      <c r="C24" s="5"/>
      <c r="D24" s="5"/>
      <c r="E24" s="5"/>
    </row>
    <row r="25" spans="1:15" x14ac:dyDescent="0.25">
      <c r="B25" s="9"/>
      <c r="C25" s="5"/>
      <c r="D25" s="5"/>
      <c r="E25" s="5"/>
    </row>
    <row r="26" spans="1:15" x14ac:dyDescent="0.25">
      <c r="B26" s="9"/>
      <c r="C26" s="5"/>
      <c r="D26" s="5"/>
      <c r="E26" s="5"/>
    </row>
    <row r="27" spans="1:15" x14ac:dyDescent="0.25">
      <c r="B27" s="5"/>
      <c r="C27" s="5"/>
      <c r="D27" s="5"/>
      <c r="E27" s="5"/>
    </row>
    <row r="28" spans="1:15" x14ac:dyDescent="0.25">
      <c r="B28" s="5"/>
      <c r="C28" s="5"/>
      <c r="D28" s="5"/>
      <c r="E28" s="5"/>
    </row>
    <row r="29" spans="1:15" x14ac:dyDescent="0.25">
      <c r="B29" s="5"/>
      <c r="C29" s="5"/>
      <c r="D29" s="5"/>
      <c r="E29" s="5"/>
    </row>
    <row r="30" spans="1:15" x14ac:dyDescent="0.25">
      <c r="B30" s="5"/>
      <c r="C30" s="5"/>
      <c r="D30" s="5"/>
      <c r="E30" s="5"/>
    </row>
    <row r="31" spans="1:15" x14ac:dyDescent="0.25">
      <c r="B31" s="5"/>
      <c r="C31" s="5"/>
      <c r="D31" s="5"/>
      <c r="E31" s="5"/>
    </row>
    <row r="32" spans="1:15" x14ac:dyDescent="0.25">
      <c r="B32" s="5" t="s">
        <v>834</v>
      </c>
      <c r="C32" s="5">
        <f>SUM(C25:C31)</f>
        <v>0</v>
      </c>
      <c r="D32" s="5">
        <f>SUM(D25:D31)</f>
        <v>0</v>
      </c>
      <c r="E32" s="5">
        <f>SUM(E25:E31)</f>
        <v>0</v>
      </c>
    </row>
  </sheetData>
  <pageMargins left="0.70866141732283472" right="0.28999999999999998" top="0.74803149606299213" bottom="0.74803149606299213" header="0.31496062992125984" footer="0.31496062992125984"/>
  <pageSetup paperSize="8" scale="95" orientation="landscape" r:id="rId1"/>
  <legacy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5"/>
  <sheetViews>
    <sheetView zoomScale="90" zoomScaleNormal="90" workbookViewId="0">
      <selection activeCell="I21" sqref="I21"/>
    </sheetView>
  </sheetViews>
  <sheetFormatPr defaultRowHeight="15" x14ac:dyDescent="0.25"/>
  <cols>
    <col min="2" max="2" width="20.42578125" customWidth="1"/>
    <col min="3" max="3" width="20.5703125" customWidth="1"/>
    <col min="4" max="4" width="18.140625" customWidth="1"/>
    <col min="5" max="5" width="20.28515625" customWidth="1"/>
    <col min="7" max="7" width="20.42578125" customWidth="1"/>
    <col min="8" max="8" width="17.28515625" bestFit="1" customWidth="1"/>
    <col min="10" max="10" width="17.28515625" bestFit="1" customWidth="1"/>
    <col min="12" max="12" width="12.5703125" customWidth="1"/>
    <col min="13" max="13" width="14.7109375" bestFit="1" customWidth="1"/>
    <col min="15" max="15" width="14.7109375" bestFit="1" customWidth="1"/>
  </cols>
  <sheetData>
    <row r="2" spans="1:15" ht="26.25" x14ac:dyDescent="0.4">
      <c r="A2" s="135" t="s">
        <v>351</v>
      </c>
      <c r="B2" s="5"/>
      <c r="C2" s="5" t="s">
        <v>423</v>
      </c>
      <c r="D2" s="5"/>
      <c r="E2" t="s">
        <v>424</v>
      </c>
      <c r="F2" s="135" t="s">
        <v>352</v>
      </c>
      <c r="G2" s="5"/>
      <c r="H2" s="5"/>
      <c r="I2" s="5"/>
      <c r="J2" t="s">
        <v>424</v>
      </c>
      <c r="K2" s="135" t="s">
        <v>353</v>
      </c>
      <c r="L2" s="5"/>
      <c r="M2" s="5"/>
      <c r="N2" s="5"/>
      <c r="O2" t="s">
        <v>424</v>
      </c>
    </row>
    <row r="3" spans="1:15" ht="45" x14ac:dyDescent="0.25">
      <c r="A3" s="6" t="s">
        <v>0</v>
      </c>
      <c r="B3" s="6" t="s">
        <v>1</v>
      </c>
      <c r="C3" s="7" t="s">
        <v>2</v>
      </c>
      <c r="D3" s="8" t="s">
        <v>3</v>
      </c>
      <c r="F3" s="6" t="s">
        <v>0</v>
      </c>
      <c r="G3" s="6" t="s">
        <v>1</v>
      </c>
      <c r="H3" s="7" t="s">
        <v>2</v>
      </c>
      <c r="I3" s="8" t="s">
        <v>3</v>
      </c>
      <c r="K3" s="6" t="s">
        <v>0</v>
      </c>
      <c r="L3" s="6" t="s">
        <v>1</v>
      </c>
      <c r="M3" s="7" t="s">
        <v>2</v>
      </c>
      <c r="N3" s="8" t="s">
        <v>3</v>
      </c>
    </row>
    <row r="4" spans="1:15" x14ac:dyDescent="0.25">
      <c r="A4" s="5">
        <v>1</v>
      </c>
      <c r="B4" s="5" t="s">
        <v>805</v>
      </c>
      <c r="C4" s="280">
        <v>1300000</v>
      </c>
      <c r="D4" s="280"/>
      <c r="E4" s="281"/>
      <c r="F4" s="5">
        <v>1</v>
      </c>
      <c r="G4" s="5" t="s">
        <v>805</v>
      </c>
      <c r="H4" s="280">
        <v>6815000</v>
      </c>
      <c r="I4" s="280"/>
      <c r="J4" s="289"/>
      <c r="K4" s="5">
        <v>1</v>
      </c>
      <c r="L4" s="5" t="s">
        <v>805</v>
      </c>
      <c r="M4" s="5"/>
      <c r="N4" s="5"/>
    </row>
    <row r="5" spans="1:15" x14ac:dyDescent="0.25">
      <c r="A5" s="5">
        <v>2</v>
      </c>
      <c r="B5" s="5" t="s">
        <v>806</v>
      </c>
      <c r="C5" s="280">
        <v>49000</v>
      </c>
      <c r="D5" s="280"/>
      <c r="E5" s="281"/>
      <c r="F5" s="5">
        <v>2</v>
      </c>
      <c r="G5" s="5" t="s">
        <v>806</v>
      </c>
      <c r="H5" s="280">
        <v>252000</v>
      </c>
      <c r="I5" s="280"/>
      <c r="J5" s="281"/>
      <c r="K5" s="5">
        <v>2</v>
      </c>
      <c r="L5" s="5" t="s">
        <v>806</v>
      </c>
      <c r="M5" s="280">
        <v>98000</v>
      </c>
      <c r="N5" s="280"/>
      <c r="O5" s="281">
        <v>98000</v>
      </c>
    </row>
    <row r="6" spans="1:15" x14ac:dyDescent="0.25">
      <c r="A6" s="5"/>
      <c r="B6" s="5"/>
      <c r="C6" s="280"/>
      <c r="D6" s="280"/>
      <c r="E6" s="281"/>
      <c r="F6" s="5"/>
      <c r="G6" s="5"/>
      <c r="H6" s="280"/>
      <c r="I6" s="280"/>
      <c r="J6" s="281"/>
      <c r="K6" s="5"/>
      <c r="L6" s="5"/>
      <c r="M6" s="280"/>
      <c r="N6" s="280"/>
      <c r="O6" s="281"/>
    </row>
    <row r="7" spans="1:15" x14ac:dyDescent="0.25">
      <c r="A7" s="5"/>
      <c r="B7" s="5"/>
      <c r="C7" s="280"/>
      <c r="D7" s="280"/>
      <c r="E7" s="281"/>
      <c r="F7" s="5"/>
      <c r="G7" s="5"/>
      <c r="H7" s="280"/>
      <c r="I7" s="280"/>
      <c r="J7" s="281"/>
      <c r="K7" s="5"/>
      <c r="L7" s="280"/>
      <c r="M7" s="280"/>
      <c r="N7" s="280"/>
      <c r="O7" s="281"/>
    </row>
    <row r="8" spans="1:15" x14ac:dyDescent="0.25">
      <c r="A8" s="5"/>
      <c r="B8" s="5"/>
      <c r="C8" s="280"/>
      <c r="D8" s="280"/>
      <c r="E8" s="281"/>
      <c r="F8" s="5"/>
      <c r="G8" s="5"/>
      <c r="H8" s="280"/>
      <c r="I8" s="280"/>
      <c r="J8" s="281"/>
      <c r="K8" s="5"/>
      <c r="L8" s="280"/>
      <c r="M8" s="280"/>
      <c r="N8" s="280"/>
      <c r="O8" s="281"/>
    </row>
    <row r="9" spans="1:15" x14ac:dyDescent="0.25">
      <c r="A9" s="5"/>
      <c r="B9" s="5"/>
      <c r="C9" s="280"/>
      <c r="D9" s="280"/>
      <c r="E9" s="281"/>
      <c r="F9" s="5"/>
      <c r="G9" s="5"/>
      <c r="H9" s="280"/>
      <c r="I9" s="280"/>
      <c r="J9" s="281"/>
      <c r="K9" s="5"/>
      <c r="L9" s="280"/>
      <c r="M9" s="280"/>
      <c r="N9" s="280"/>
      <c r="O9" s="281"/>
    </row>
    <row r="10" spans="1:15" x14ac:dyDescent="0.25">
      <c r="A10" s="5"/>
      <c r="B10" s="5"/>
      <c r="C10" s="280"/>
      <c r="D10" s="280"/>
      <c r="E10" s="281"/>
      <c r="F10" s="5"/>
      <c r="G10" s="5"/>
      <c r="H10" s="280"/>
      <c r="I10" s="280"/>
      <c r="J10" s="281"/>
      <c r="K10" s="5"/>
      <c r="L10" s="280"/>
      <c r="M10" s="280"/>
      <c r="N10" s="280"/>
      <c r="O10" s="281"/>
    </row>
    <row r="11" spans="1:15" x14ac:dyDescent="0.25">
      <c r="A11" s="5"/>
      <c r="B11" s="5"/>
      <c r="C11" s="280"/>
      <c r="D11" s="280"/>
      <c r="E11" s="281"/>
      <c r="F11" s="5"/>
      <c r="G11" s="5"/>
      <c r="H11" s="280"/>
      <c r="I11" s="280"/>
      <c r="J11" s="281"/>
      <c r="K11" s="5"/>
      <c r="L11" s="280"/>
      <c r="M11" s="280"/>
      <c r="N11" s="280"/>
      <c r="O11" s="281"/>
    </row>
    <row r="12" spans="1:15" x14ac:dyDescent="0.25">
      <c r="A12" s="5"/>
      <c r="B12" s="5"/>
      <c r="C12" s="280"/>
      <c r="D12" s="280"/>
      <c r="E12" s="281"/>
      <c r="F12" s="5"/>
      <c r="G12" s="5"/>
      <c r="H12" s="280"/>
      <c r="I12" s="280"/>
      <c r="J12" s="281"/>
      <c r="K12" s="5"/>
      <c r="L12" s="280"/>
      <c r="M12" s="280"/>
      <c r="N12" s="280"/>
      <c r="O12" s="281"/>
    </row>
    <row r="13" spans="1:15" x14ac:dyDescent="0.25">
      <c r="A13" s="5"/>
      <c r="B13" s="5" t="s">
        <v>205</v>
      </c>
      <c r="C13" s="290">
        <f>SUM(C4:C12)</f>
        <v>1349000</v>
      </c>
      <c r="D13" s="290"/>
      <c r="E13" s="290">
        <f>C13</f>
        <v>1349000</v>
      </c>
      <c r="F13" s="5"/>
      <c r="G13" s="5" t="s">
        <v>205</v>
      </c>
      <c r="H13" s="290">
        <f>SUM(H4:H12)</f>
        <v>7067000</v>
      </c>
      <c r="I13" s="290"/>
      <c r="J13" s="290">
        <f>H13</f>
        <v>7067000</v>
      </c>
      <c r="K13" s="5"/>
      <c r="L13" s="280" t="s">
        <v>205</v>
      </c>
      <c r="M13" s="290">
        <f>SUM(M5:M12)</f>
        <v>98000</v>
      </c>
      <c r="N13" s="290"/>
      <c r="O13" s="290">
        <f>SUM(O5:O12)</f>
        <v>98000</v>
      </c>
    </row>
    <row r="15" spans="1:15" x14ac:dyDescent="0.25">
      <c r="L15" s="293"/>
    </row>
  </sheetData>
  <pageMargins left="0.70866141732283472" right="0.22" top="0.74803149606299213" bottom="0.74803149606299213" header="0.31496062992125984" footer="0.31496062992125984"/>
  <pageSetup paperSize="8" scale="85"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45"/>
  <sheetViews>
    <sheetView workbookViewId="0">
      <selection activeCell="D46" sqref="D46"/>
    </sheetView>
  </sheetViews>
  <sheetFormatPr defaultRowHeight="15" x14ac:dyDescent="0.25"/>
  <cols>
    <col min="2" max="2" width="49.85546875" customWidth="1"/>
    <col min="3" max="3" width="18.140625" bestFit="1" customWidth="1"/>
    <col min="4" max="4" width="45.5703125" customWidth="1"/>
    <col min="5" max="5" width="16.140625" customWidth="1"/>
    <col min="6" max="6" width="16.85546875" customWidth="1"/>
    <col min="7" max="7" width="14.140625" customWidth="1"/>
  </cols>
  <sheetData>
    <row r="4" spans="1:7" ht="26.25" x14ac:dyDescent="0.4">
      <c r="A4" s="23" t="s">
        <v>88</v>
      </c>
    </row>
    <row r="6" spans="1:7" hidden="1" x14ac:dyDescent="0.25">
      <c r="A6" s="6" t="s">
        <v>0</v>
      </c>
      <c r="B6" s="6" t="s">
        <v>1</v>
      </c>
      <c r="C6" s="7" t="s">
        <v>2</v>
      </c>
      <c r="D6" s="8" t="s">
        <v>3</v>
      </c>
    </row>
    <row r="7" spans="1:7" hidden="1" x14ac:dyDescent="0.25">
      <c r="A7" s="4">
        <v>1</v>
      </c>
      <c r="B7" s="30" t="s">
        <v>228</v>
      </c>
      <c r="C7" s="31">
        <v>3500000</v>
      </c>
      <c r="D7" s="31" t="s">
        <v>56</v>
      </c>
    </row>
    <row r="8" spans="1:7" hidden="1" x14ac:dyDescent="0.25">
      <c r="A8" s="4">
        <v>2</v>
      </c>
      <c r="B8" s="30" t="s">
        <v>227</v>
      </c>
      <c r="C8" s="31">
        <v>450000</v>
      </c>
      <c r="D8" s="31" t="s">
        <v>56</v>
      </c>
    </row>
    <row r="9" spans="1:7" hidden="1" x14ac:dyDescent="0.25">
      <c r="A9" s="4">
        <v>3</v>
      </c>
      <c r="B9" s="29" t="s">
        <v>223</v>
      </c>
      <c r="C9" s="30">
        <v>1000</v>
      </c>
      <c r="D9" s="30" t="s">
        <v>56</v>
      </c>
    </row>
    <row r="10" spans="1:7" hidden="1" x14ac:dyDescent="0.25">
      <c r="A10" s="4">
        <v>4</v>
      </c>
      <c r="B10" s="30" t="s">
        <v>226</v>
      </c>
      <c r="C10" s="31">
        <v>1000000</v>
      </c>
      <c r="D10" s="31" t="s">
        <v>56</v>
      </c>
    </row>
    <row r="11" spans="1:7" hidden="1" x14ac:dyDescent="0.25">
      <c r="A11" s="4">
        <v>5</v>
      </c>
      <c r="B11" s="30" t="s">
        <v>229</v>
      </c>
      <c r="C11" s="31">
        <v>200000</v>
      </c>
      <c r="D11" s="31" t="s">
        <v>56</v>
      </c>
    </row>
    <row r="12" spans="1:7" hidden="1" x14ac:dyDescent="0.25">
      <c r="A12" s="4">
        <v>6</v>
      </c>
      <c r="B12" s="51" t="s">
        <v>252</v>
      </c>
      <c r="C12" s="40"/>
      <c r="D12" s="40"/>
      <c r="E12" t="s">
        <v>251</v>
      </c>
      <c r="G12" t="s">
        <v>248</v>
      </c>
    </row>
    <row r="13" spans="1:7" hidden="1" x14ac:dyDescent="0.25">
      <c r="A13" s="35"/>
      <c r="B13" s="29"/>
      <c r="C13" s="31"/>
      <c r="D13" s="36"/>
      <c r="G13" t="s">
        <v>249</v>
      </c>
    </row>
    <row r="14" spans="1:7" hidden="1" x14ac:dyDescent="0.25">
      <c r="A14" s="35"/>
      <c r="B14" s="29"/>
      <c r="C14" s="31"/>
      <c r="D14" s="36"/>
      <c r="G14" t="s">
        <v>250</v>
      </c>
    </row>
    <row r="15" spans="1:7" hidden="1" x14ac:dyDescent="0.25">
      <c r="B15" s="5" t="s">
        <v>89</v>
      </c>
      <c r="C15" s="5">
        <f>SUM(C7:C12)</f>
        <v>5151000</v>
      </c>
    </row>
    <row r="16" spans="1:7" hidden="1" x14ac:dyDescent="0.25"/>
    <row r="17" spans="1:9" hidden="1" x14ac:dyDescent="0.25"/>
    <row r="18" spans="1:9" hidden="1" x14ac:dyDescent="0.25">
      <c r="A18" s="68"/>
      <c r="B18" s="68"/>
      <c r="C18" s="68"/>
      <c r="D18" s="68"/>
      <c r="E18" s="68"/>
      <c r="F18" s="68"/>
      <c r="G18" s="68"/>
      <c r="H18" s="68"/>
      <c r="I18" s="68"/>
    </row>
    <row r="19" spans="1:9" hidden="1" x14ac:dyDescent="0.25"/>
    <row r="20" spans="1:9" hidden="1" x14ac:dyDescent="0.25"/>
    <row r="21" spans="1:9" hidden="1" x14ac:dyDescent="0.25">
      <c r="A21" s="6" t="s">
        <v>0</v>
      </c>
      <c r="B21" s="6" t="s">
        <v>1</v>
      </c>
      <c r="C21" s="7" t="s">
        <v>2</v>
      </c>
      <c r="D21" s="8" t="s">
        <v>3</v>
      </c>
    </row>
    <row r="22" spans="1:9" hidden="1" x14ac:dyDescent="0.25">
      <c r="A22" s="4">
        <v>1</v>
      </c>
      <c r="B22" s="85" t="s">
        <v>228</v>
      </c>
      <c r="C22" s="86">
        <v>3500000</v>
      </c>
      <c r="D22" s="86" t="s">
        <v>56</v>
      </c>
    </row>
    <row r="23" spans="1:9" hidden="1" x14ac:dyDescent="0.25">
      <c r="A23" s="4">
        <v>2</v>
      </c>
      <c r="B23" s="85" t="s">
        <v>227</v>
      </c>
      <c r="C23" s="86">
        <v>50000</v>
      </c>
      <c r="D23" s="86" t="s">
        <v>56</v>
      </c>
      <c r="H23" s="103" t="s">
        <v>396</v>
      </c>
    </row>
    <row r="24" spans="1:9" hidden="1" x14ac:dyDescent="0.25">
      <c r="A24" s="4">
        <v>3</v>
      </c>
      <c r="B24" s="87" t="s">
        <v>380</v>
      </c>
      <c r="C24" s="85">
        <v>2400000</v>
      </c>
      <c r="D24" s="85"/>
      <c r="H24">
        <v>5151000</v>
      </c>
    </row>
    <row r="25" spans="1:9" hidden="1" x14ac:dyDescent="0.25">
      <c r="A25" s="4">
        <v>4</v>
      </c>
      <c r="B25" s="85" t="s">
        <v>226</v>
      </c>
      <c r="C25" s="86">
        <v>1000000</v>
      </c>
      <c r="D25" s="31" t="s">
        <v>56</v>
      </c>
    </row>
    <row r="26" spans="1:9" hidden="1" x14ac:dyDescent="0.25">
      <c r="A26" s="4">
        <v>5</v>
      </c>
      <c r="B26" s="85" t="s">
        <v>229</v>
      </c>
      <c r="C26" s="86">
        <v>200000</v>
      </c>
      <c r="D26" s="31" t="s">
        <v>56</v>
      </c>
    </row>
    <row r="27" spans="1:9" hidden="1" x14ac:dyDescent="0.25">
      <c r="A27" s="4">
        <v>6</v>
      </c>
      <c r="B27" s="51"/>
      <c r="C27" s="40"/>
      <c r="D27" s="40"/>
    </row>
    <row r="28" spans="1:9" hidden="1" x14ac:dyDescent="0.25">
      <c r="A28" s="35"/>
      <c r="B28" s="29"/>
      <c r="C28" s="31"/>
      <c r="D28" s="36"/>
      <c r="H28" s="120" t="s">
        <v>396</v>
      </c>
    </row>
    <row r="29" spans="1:9" hidden="1" x14ac:dyDescent="0.25">
      <c r="A29" s="35"/>
      <c r="B29" s="29"/>
      <c r="C29" s="31"/>
      <c r="D29" s="36"/>
      <c r="H29" s="5">
        <v>5151000</v>
      </c>
    </row>
    <row r="30" spans="1:9" hidden="1" x14ac:dyDescent="0.25">
      <c r="B30" s="5" t="s">
        <v>89</v>
      </c>
      <c r="C30" s="5">
        <f>SUM(C22:C27)</f>
        <v>7150000</v>
      </c>
    </row>
    <row r="33" spans="1:10" x14ac:dyDescent="0.25">
      <c r="A33" s="6" t="s">
        <v>0</v>
      </c>
      <c r="B33" s="46" t="s">
        <v>779</v>
      </c>
      <c r="C33" s="215" t="s">
        <v>778</v>
      </c>
      <c r="D33" s="8" t="s">
        <v>3</v>
      </c>
      <c r="E33" s="298" t="s">
        <v>424</v>
      </c>
      <c r="F33" s="298" t="s">
        <v>205</v>
      </c>
      <c r="G33" s="46" t="s">
        <v>839</v>
      </c>
      <c r="H33" s="46" t="s">
        <v>840</v>
      </c>
      <c r="I33" s="46" t="s">
        <v>841</v>
      </c>
      <c r="J33" s="46" t="s">
        <v>842</v>
      </c>
    </row>
    <row r="34" spans="1:10" x14ac:dyDescent="0.25">
      <c r="A34" s="4">
        <v>1</v>
      </c>
      <c r="B34" s="77" t="s">
        <v>810</v>
      </c>
      <c r="C34" s="279">
        <v>8050000</v>
      </c>
      <c r="D34" s="15" t="s">
        <v>811</v>
      </c>
      <c r="E34" s="720">
        <f>C34</f>
        <v>8050000</v>
      </c>
      <c r="F34" s="720">
        <f>C34</f>
        <v>8050000</v>
      </c>
      <c r="G34" s="5"/>
      <c r="H34" s="5"/>
      <c r="I34" s="5"/>
      <c r="J34" s="5"/>
    </row>
    <row r="35" spans="1:10" hidden="1" x14ac:dyDescent="0.25">
      <c r="A35" s="4">
        <v>2</v>
      </c>
      <c r="B35" s="77"/>
      <c r="C35" s="279"/>
      <c r="D35" s="15"/>
      <c r="E35" s="720">
        <f t="shared" ref="E35:E41" si="0">C35</f>
        <v>0</v>
      </c>
      <c r="F35" s="720">
        <f t="shared" ref="F35:F41" si="1">C35</f>
        <v>0</v>
      </c>
      <c r="G35" s="5"/>
      <c r="H35" s="5"/>
      <c r="I35" s="5"/>
      <c r="J35" s="5"/>
    </row>
    <row r="36" spans="1:10" x14ac:dyDescent="0.25">
      <c r="A36" s="4">
        <v>3</v>
      </c>
      <c r="B36" s="77" t="s">
        <v>810</v>
      </c>
      <c r="C36" s="287"/>
      <c r="D36" s="15" t="s">
        <v>819</v>
      </c>
      <c r="E36" s="720">
        <f t="shared" si="0"/>
        <v>0</v>
      </c>
      <c r="F36" s="720">
        <f t="shared" si="1"/>
        <v>0</v>
      </c>
      <c r="G36" s="5"/>
      <c r="H36" s="5"/>
      <c r="I36" s="5"/>
      <c r="J36" s="5"/>
    </row>
    <row r="37" spans="1:10" x14ac:dyDescent="0.25">
      <c r="A37" s="4">
        <v>4</v>
      </c>
      <c r="B37" s="77" t="s">
        <v>956</v>
      </c>
      <c r="C37" s="279">
        <v>0</v>
      </c>
      <c r="D37" s="15"/>
      <c r="E37" s="720">
        <f t="shared" si="0"/>
        <v>0</v>
      </c>
      <c r="F37" s="720">
        <f t="shared" si="1"/>
        <v>0</v>
      </c>
      <c r="G37" s="5">
        <v>0</v>
      </c>
      <c r="H37" s="5"/>
      <c r="I37" s="5"/>
      <c r="J37" s="5"/>
    </row>
    <row r="38" spans="1:10" x14ac:dyDescent="0.25">
      <c r="A38" s="4">
        <v>5</v>
      </c>
      <c r="B38" s="77"/>
      <c r="C38" s="279"/>
      <c r="D38" s="15"/>
      <c r="E38" s="720">
        <f t="shared" si="0"/>
        <v>0</v>
      </c>
      <c r="F38" s="720">
        <f t="shared" si="1"/>
        <v>0</v>
      </c>
      <c r="G38" s="5"/>
      <c r="H38" s="5"/>
      <c r="I38" s="5"/>
      <c r="J38" s="5"/>
    </row>
    <row r="39" spans="1:10" x14ac:dyDescent="0.25">
      <c r="A39" s="4">
        <v>6</v>
      </c>
      <c r="B39" s="130"/>
      <c r="C39" s="288"/>
      <c r="D39" s="131"/>
      <c r="E39" s="720">
        <f t="shared" si="0"/>
        <v>0</v>
      </c>
      <c r="F39" s="720">
        <f t="shared" si="1"/>
        <v>0</v>
      </c>
      <c r="G39" s="5"/>
      <c r="H39" s="5"/>
      <c r="I39" s="5"/>
      <c r="J39" s="5"/>
    </row>
    <row r="40" spans="1:10" x14ac:dyDescent="0.25">
      <c r="A40" s="35"/>
      <c r="B40" s="76"/>
      <c r="C40" s="279">
        <v>0</v>
      </c>
      <c r="D40" s="131"/>
      <c r="E40" s="720">
        <f t="shared" si="0"/>
        <v>0</v>
      </c>
      <c r="F40" s="720">
        <f t="shared" si="1"/>
        <v>0</v>
      </c>
      <c r="G40" s="5"/>
      <c r="H40" s="5"/>
      <c r="I40" s="5"/>
      <c r="J40" s="5"/>
    </row>
    <row r="41" spans="1:10" x14ac:dyDescent="0.25">
      <c r="A41" s="35"/>
      <c r="B41" s="76"/>
      <c r="C41" s="279">
        <v>0</v>
      </c>
      <c r="D41" s="131"/>
      <c r="E41" s="720">
        <f t="shared" si="0"/>
        <v>0</v>
      </c>
      <c r="F41" s="720">
        <f t="shared" si="1"/>
        <v>0</v>
      </c>
      <c r="G41" s="5"/>
      <c r="H41" s="5"/>
      <c r="I41" s="5"/>
      <c r="J41" s="5"/>
    </row>
    <row r="42" spans="1:10" x14ac:dyDescent="0.25">
      <c r="B42" s="5" t="s">
        <v>89</v>
      </c>
      <c r="C42" s="285">
        <f>SUM(C34:C41)</f>
        <v>8050000</v>
      </c>
      <c r="D42" s="131"/>
      <c r="E42" s="285">
        <f t="shared" ref="E42:J42" si="2">SUM(E34:E41)</f>
        <v>8050000</v>
      </c>
      <c r="F42" s="279">
        <f t="shared" si="2"/>
        <v>8050000</v>
      </c>
      <c r="G42" s="279">
        <f t="shared" si="2"/>
        <v>0</v>
      </c>
      <c r="H42" s="279">
        <f t="shared" si="2"/>
        <v>0</v>
      </c>
      <c r="I42" s="279">
        <f t="shared" si="2"/>
        <v>0</v>
      </c>
      <c r="J42" s="279">
        <f t="shared" si="2"/>
        <v>0</v>
      </c>
    </row>
    <row r="43" spans="1:10" x14ac:dyDescent="0.25">
      <c r="C43" s="283"/>
    </row>
    <row r="45" spans="1:10" x14ac:dyDescent="0.25">
      <c r="C45">
        <v>159400000</v>
      </c>
      <c r="D45" t="s">
        <v>970</v>
      </c>
    </row>
  </sheetData>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41"/>
  <sheetViews>
    <sheetView topLeftCell="A80" zoomScaleNormal="100" workbookViewId="0">
      <selection activeCell="E111" sqref="E111"/>
    </sheetView>
  </sheetViews>
  <sheetFormatPr defaultRowHeight="12.75" x14ac:dyDescent="0.2"/>
  <cols>
    <col min="1" max="1" width="48.28515625" style="564" customWidth="1"/>
    <col min="2" max="2" width="6.28515625" style="610" customWidth="1"/>
    <col min="3" max="3" width="14.5703125" style="560" customWidth="1"/>
    <col min="4" max="4" width="21.140625" style="561" customWidth="1"/>
    <col min="5" max="5" width="16" style="770" customWidth="1"/>
    <col min="6" max="6" width="18.42578125" style="562" hidden="1" customWidth="1"/>
    <col min="7" max="7" width="19.42578125" style="562" hidden="1" customWidth="1"/>
    <col min="8" max="9" width="11.140625" style="562" bestFit="1" customWidth="1"/>
    <col min="10" max="16384" width="9.140625" style="562"/>
  </cols>
  <sheetData>
    <row r="2" spans="1:9" ht="25.5" x14ac:dyDescent="0.2">
      <c r="A2" s="558" t="s">
        <v>331</v>
      </c>
      <c r="B2" s="559"/>
    </row>
    <row r="3" spans="1:9" x14ac:dyDescent="0.2">
      <c r="A3" s="563" t="s">
        <v>332</v>
      </c>
      <c r="B3" s="559"/>
    </row>
    <row r="4" spans="1:9" x14ac:dyDescent="0.2">
      <c r="B4" s="559"/>
    </row>
    <row r="5" spans="1:9" x14ac:dyDescent="0.2">
      <c r="A5" s="565" t="s">
        <v>90</v>
      </c>
      <c r="B5" s="559"/>
    </row>
    <row r="6" spans="1:9" x14ac:dyDescent="0.2">
      <c r="A6" s="566" t="s">
        <v>91</v>
      </c>
      <c r="B6" s="559"/>
    </row>
    <row r="7" spans="1:9" ht="15" customHeight="1" x14ac:dyDescent="0.2">
      <c r="A7" s="1021" t="s">
        <v>874</v>
      </c>
      <c r="B7" s="1021"/>
      <c r="C7" s="1021"/>
      <c r="D7" s="1021"/>
      <c r="E7" s="1021"/>
    </row>
    <row r="8" spans="1:9" x14ac:dyDescent="0.2">
      <c r="A8" s="563"/>
      <c r="B8" s="559"/>
      <c r="E8" s="770" t="s">
        <v>965</v>
      </c>
    </row>
    <row r="9" spans="1:9" x14ac:dyDescent="0.2">
      <c r="A9" s="567" t="s">
        <v>333</v>
      </c>
      <c r="B9" s="568" t="s">
        <v>334</v>
      </c>
      <c r="C9" s="569" t="s">
        <v>335</v>
      </c>
      <c r="D9" s="569" t="s">
        <v>857</v>
      </c>
      <c r="E9" s="771" t="s">
        <v>857</v>
      </c>
      <c r="F9" s="775">
        <v>2022</v>
      </c>
      <c r="G9" s="729" t="s">
        <v>940</v>
      </c>
    </row>
    <row r="10" spans="1:9" x14ac:dyDescent="0.2">
      <c r="A10" s="570"/>
      <c r="B10" s="570"/>
      <c r="C10" s="570"/>
      <c r="D10" s="1061">
        <v>1</v>
      </c>
      <c r="E10" s="1062"/>
      <c r="F10" s="777"/>
      <c r="G10" s="729"/>
    </row>
    <row r="11" spans="1:9" x14ac:dyDescent="0.2">
      <c r="A11" s="571" t="s">
        <v>336</v>
      </c>
      <c r="B11" s="572"/>
      <c r="C11" s="573"/>
      <c r="D11" s="574">
        <f>D12+D14+D28+D16+D31+D35+D21</f>
        <v>283163349</v>
      </c>
      <c r="E11" s="574">
        <f>E12+E14+E28+E16+E31+E35+E21</f>
        <v>283163</v>
      </c>
      <c r="F11" s="778">
        <f t="shared" ref="F11:G11" si="0">F12+F14+F28+F16+F31+F35</f>
        <v>8000</v>
      </c>
      <c r="G11" s="574">
        <f t="shared" si="0"/>
        <v>0</v>
      </c>
      <c r="I11" s="768">
        <f>D11-D40</f>
        <v>310</v>
      </c>
    </row>
    <row r="12" spans="1:9" x14ac:dyDescent="0.2">
      <c r="A12" s="575" t="s">
        <v>92</v>
      </c>
      <c r="B12" s="576"/>
      <c r="C12" s="573">
        <v>33.1</v>
      </c>
      <c r="D12" s="574">
        <f>D13</f>
        <v>8000000</v>
      </c>
      <c r="E12" s="574">
        <f t="shared" ref="E12:G12" si="1">E13</f>
        <v>8000</v>
      </c>
      <c r="F12" s="778">
        <f t="shared" si="1"/>
        <v>8000</v>
      </c>
      <c r="G12" s="574">
        <f t="shared" si="1"/>
        <v>0</v>
      </c>
    </row>
    <row r="13" spans="1:9" x14ac:dyDescent="0.2">
      <c r="A13" s="577" t="s">
        <v>276</v>
      </c>
      <c r="B13" s="578"/>
      <c r="C13" s="391" t="s">
        <v>93</v>
      </c>
      <c r="D13" s="579">
        <v>8000000</v>
      </c>
      <c r="E13" s="580">
        <f t="shared" ref="E13" si="2">ROUND((D13/1000),0)</f>
        <v>8000</v>
      </c>
      <c r="F13" s="777">
        <v>8000</v>
      </c>
      <c r="G13" s="776">
        <f>E13-F13</f>
        <v>0</v>
      </c>
      <c r="I13" s="768"/>
    </row>
    <row r="14" spans="1:9" x14ac:dyDescent="0.2">
      <c r="A14" s="571" t="s">
        <v>94</v>
      </c>
      <c r="B14" s="572"/>
      <c r="C14" s="573" t="s">
        <v>95</v>
      </c>
      <c r="D14" s="574">
        <f>D15</f>
        <v>200000</v>
      </c>
      <c r="E14" s="574">
        <f t="shared" ref="E14" si="3">E15</f>
        <v>200</v>
      </c>
      <c r="F14" s="777"/>
      <c r="G14" s="729"/>
    </row>
    <row r="15" spans="1:9" x14ac:dyDescent="0.2">
      <c r="A15" s="577" t="s">
        <v>96</v>
      </c>
      <c r="B15" s="578"/>
      <c r="C15" s="391" t="s">
        <v>97</v>
      </c>
      <c r="D15" s="579">
        <v>200000</v>
      </c>
      <c r="E15" s="580">
        <f t="shared" ref="E15" si="4">ROUND((D15/1000),0)</f>
        <v>200</v>
      </c>
      <c r="F15" s="777">
        <v>200</v>
      </c>
      <c r="G15" s="776">
        <f>E15-F15</f>
        <v>0</v>
      </c>
    </row>
    <row r="16" spans="1:9" x14ac:dyDescent="0.2">
      <c r="A16" s="571" t="s">
        <v>277</v>
      </c>
      <c r="B16" s="572"/>
      <c r="C16" s="581">
        <v>40</v>
      </c>
      <c r="D16" s="574">
        <f>D17</f>
        <v>0</v>
      </c>
      <c r="E16" s="574">
        <f t="shared" ref="E16" si="5">E17</f>
        <v>0</v>
      </c>
      <c r="F16" s="777"/>
      <c r="G16" s="729"/>
    </row>
    <row r="17" spans="1:9" x14ac:dyDescent="0.2">
      <c r="A17" s="571" t="s">
        <v>278</v>
      </c>
      <c r="B17" s="572"/>
      <c r="C17" s="573">
        <v>40.1</v>
      </c>
      <c r="D17" s="574">
        <f>D18+D20</f>
        <v>0</v>
      </c>
      <c r="E17" s="574">
        <f t="shared" ref="E17" si="6">E18+E20</f>
        <v>0</v>
      </c>
      <c r="F17" s="777"/>
      <c r="G17" s="729"/>
    </row>
    <row r="18" spans="1:9" ht="25.5" x14ac:dyDescent="0.2">
      <c r="A18" s="582" t="s">
        <v>279</v>
      </c>
      <c r="B18" s="572"/>
      <c r="C18" s="573" t="s">
        <v>98</v>
      </c>
      <c r="D18" s="574">
        <f>D19</f>
        <v>0</v>
      </c>
      <c r="E18" s="574">
        <f t="shared" ref="E18" si="7">E19</f>
        <v>0</v>
      </c>
      <c r="F18" s="777"/>
      <c r="G18" s="729"/>
    </row>
    <row r="19" spans="1:9" ht="25.5" x14ac:dyDescent="0.2">
      <c r="A19" s="583" t="s">
        <v>279</v>
      </c>
      <c r="B19" s="584"/>
      <c r="C19" s="391" t="s">
        <v>99</v>
      </c>
      <c r="D19" s="579">
        <v>0</v>
      </c>
      <c r="E19" s="580">
        <f>ROUND((D19/1000),0)</f>
        <v>0</v>
      </c>
      <c r="F19" s="777"/>
      <c r="G19" s="729"/>
    </row>
    <row r="20" spans="1:9" ht="25.5" x14ac:dyDescent="0.2">
      <c r="A20" s="583" t="s">
        <v>280</v>
      </c>
      <c r="B20" s="584"/>
      <c r="C20" s="391" t="s">
        <v>100</v>
      </c>
      <c r="D20" s="579">
        <v>0</v>
      </c>
      <c r="E20" s="580">
        <f t="shared" ref="E20:E92" si="8">ROUND((D20/1000),0)</f>
        <v>0</v>
      </c>
      <c r="F20" s="777"/>
      <c r="G20" s="729"/>
    </row>
    <row r="21" spans="1:9" x14ac:dyDescent="0.2">
      <c r="A21" s="585" t="s">
        <v>845</v>
      </c>
      <c r="B21" s="581"/>
      <c r="C21" s="581">
        <v>42</v>
      </c>
      <c r="D21" s="574">
        <f>D22</f>
        <v>162300000</v>
      </c>
      <c r="E21" s="574">
        <f>E22</f>
        <v>162300</v>
      </c>
      <c r="F21" s="777"/>
      <c r="G21" s="729"/>
    </row>
    <row r="22" spans="1:9" x14ac:dyDescent="0.2">
      <c r="A22" s="585" t="s">
        <v>843</v>
      </c>
      <c r="B22" s="581"/>
      <c r="C22" s="573">
        <v>42.1</v>
      </c>
      <c r="D22" s="574">
        <f>D23+D24</f>
        <v>162300000</v>
      </c>
      <c r="E22" s="574">
        <f>E23+E24</f>
        <v>162300</v>
      </c>
      <c r="F22" s="777"/>
      <c r="G22" s="729"/>
    </row>
    <row r="23" spans="1:9" ht="63.75" x14ac:dyDescent="0.2">
      <c r="A23" s="583" t="s">
        <v>844</v>
      </c>
      <c r="B23" s="584"/>
      <c r="C23" s="391" t="s">
        <v>599</v>
      </c>
      <c r="D23" s="579">
        <f>'58.14'!E28</f>
        <v>0</v>
      </c>
      <c r="E23" s="580">
        <f t="shared" si="8"/>
        <v>0</v>
      </c>
      <c r="F23" s="777"/>
      <c r="G23" s="729"/>
    </row>
    <row r="24" spans="1:9" ht="27" customHeight="1" x14ac:dyDescent="0.2">
      <c r="A24" s="555" t="s">
        <v>858</v>
      </c>
      <c r="B24" s="556"/>
      <c r="C24" s="534" t="s">
        <v>862</v>
      </c>
      <c r="D24" s="806">
        <f>D25+D26+D27</f>
        <v>162300000</v>
      </c>
      <c r="E24" s="806">
        <f>E25+E26+E27</f>
        <v>162300</v>
      </c>
      <c r="F24" s="777"/>
      <c r="G24" s="729"/>
    </row>
    <row r="25" spans="1:9" x14ac:dyDescent="0.2">
      <c r="A25" s="405" t="s">
        <v>859</v>
      </c>
      <c r="B25" s="405"/>
      <c r="C25" s="408" t="s">
        <v>863</v>
      </c>
      <c r="D25" s="781">
        <f>D212</f>
        <v>137667000</v>
      </c>
      <c r="E25" s="580">
        <f t="shared" ref="E25:E27" si="9">ROUND((D25/1000),0)</f>
        <v>137667</v>
      </c>
      <c r="F25" s="777"/>
      <c r="G25" s="729"/>
    </row>
    <row r="26" spans="1:9" x14ac:dyDescent="0.2">
      <c r="A26" s="405" t="s">
        <v>860</v>
      </c>
      <c r="B26" s="405"/>
      <c r="C26" s="408" t="s">
        <v>864</v>
      </c>
      <c r="D26" s="405">
        <v>0</v>
      </c>
      <c r="E26" s="580">
        <f t="shared" si="9"/>
        <v>0</v>
      </c>
      <c r="F26" s="777"/>
      <c r="G26" s="729"/>
    </row>
    <row r="27" spans="1:9" x14ac:dyDescent="0.2">
      <c r="A27" s="405" t="s">
        <v>861</v>
      </c>
      <c r="B27" s="405"/>
      <c r="C27" s="408" t="s">
        <v>865</v>
      </c>
      <c r="D27" s="781">
        <f>D216</f>
        <v>24633000</v>
      </c>
      <c r="E27" s="580">
        <f t="shared" si="9"/>
        <v>24633</v>
      </c>
      <c r="F27" s="777"/>
      <c r="G27" s="729"/>
    </row>
    <row r="28" spans="1:9" x14ac:dyDescent="0.2">
      <c r="A28" s="582" t="s">
        <v>337</v>
      </c>
      <c r="B28" s="572"/>
      <c r="C28" s="581">
        <v>43</v>
      </c>
      <c r="D28" s="574">
        <f>D29</f>
        <v>87000000</v>
      </c>
      <c r="E28" s="574">
        <f t="shared" ref="E28:E29" si="10">E29</f>
        <v>87000</v>
      </c>
      <c r="F28" s="777"/>
      <c r="G28" s="729"/>
    </row>
    <row r="29" spans="1:9" x14ac:dyDescent="0.2">
      <c r="A29" s="582" t="s">
        <v>337</v>
      </c>
      <c r="B29" s="572"/>
      <c r="C29" s="573" t="s">
        <v>338</v>
      </c>
      <c r="D29" s="574">
        <f>D30</f>
        <v>87000000</v>
      </c>
      <c r="E29" s="574">
        <f t="shared" si="10"/>
        <v>87000</v>
      </c>
      <c r="F29" s="777"/>
      <c r="G29" s="729"/>
    </row>
    <row r="30" spans="1:9" x14ac:dyDescent="0.2">
      <c r="A30" s="586" t="s">
        <v>339</v>
      </c>
      <c r="B30" s="578"/>
      <c r="C30" s="391" t="s">
        <v>340</v>
      </c>
      <c r="D30" s="579">
        <f>85000000+2000000</f>
        <v>87000000</v>
      </c>
      <c r="E30" s="580">
        <f>ROUND((D30/1000),0)</f>
        <v>87000</v>
      </c>
      <c r="F30" s="777">
        <v>100000</v>
      </c>
      <c r="G30" s="776">
        <f>E30-F30</f>
        <v>-13000</v>
      </c>
      <c r="I30" s="562">
        <v>-159400</v>
      </c>
    </row>
    <row r="31" spans="1:9" ht="25.5" x14ac:dyDescent="0.2">
      <c r="A31" s="582" t="s">
        <v>101</v>
      </c>
      <c r="B31" s="576"/>
      <c r="C31" s="573" t="s">
        <v>341</v>
      </c>
      <c r="D31" s="574">
        <f>D32</f>
        <v>25663349</v>
      </c>
      <c r="E31" s="574">
        <f>E32</f>
        <v>25663</v>
      </c>
      <c r="F31" s="777"/>
      <c r="G31" s="729"/>
    </row>
    <row r="32" spans="1:9" x14ac:dyDescent="0.2">
      <c r="A32" s="582" t="s">
        <v>102</v>
      </c>
      <c r="B32" s="572"/>
      <c r="C32" s="573" t="s">
        <v>342</v>
      </c>
      <c r="D32" s="574">
        <f>D33+D34</f>
        <v>25663349</v>
      </c>
      <c r="E32" s="574">
        <f>E33+E34</f>
        <v>25663</v>
      </c>
      <c r="F32" s="777"/>
      <c r="G32" s="729"/>
    </row>
    <row r="33" spans="1:9" x14ac:dyDescent="0.2">
      <c r="A33" s="564" t="s">
        <v>103</v>
      </c>
      <c r="B33" s="578"/>
      <c r="C33" s="391" t="s">
        <v>343</v>
      </c>
      <c r="D33" s="579">
        <f>26000000-6081161+1500000+147310+1097200</f>
        <v>22663349</v>
      </c>
      <c r="E33" s="580">
        <f t="shared" si="8"/>
        <v>22663</v>
      </c>
      <c r="F33" s="777"/>
      <c r="G33" s="729"/>
    </row>
    <row r="34" spans="1:9" x14ac:dyDescent="0.2">
      <c r="A34" s="586" t="s">
        <v>104</v>
      </c>
      <c r="B34" s="578"/>
      <c r="C34" s="391" t="s">
        <v>344</v>
      </c>
      <c r="D34" s="579">
        <v>3000000</v>
      </c>
      <c r="E34" s="580">
        <f t="shared" si="8"/>
        <v>3000</v>
      </c>
      <c r="F34" s="777"/>
      <c r="G34" s="729"/>
    </row>
    <row r="35" spans="1:9" ht="38.25" x14ac:dyDescent="0.2">
      <c r="A35" s="582" t="s">
        <v>105</v>
      </c>
      <c r="B35" s="572"/>
      <c r="C35" s="573">
        <v>48.1</v>
      </c>
      <c r="D35" s="574">
        <f>D36</f>
        <v>0</v>
      </c>
      <c r="E35" s="574">
        <f t="shared" ref="E35" si="11">E36</f>
        <v>0</v>
      </c>
      <c r="F35" s="777"/>
      <c r="G35" s="729"/>
    </row>
    <row r="36" spans="1:9" x14ac:dyDescent="0.2">
      <c r="A36" s="582" t="s">
        <v>106</v>
      </c>
      <c r="B36" s="572"/>
      <c r="C36" s="573" t="s">
        <v>107</v>
      </c>
      <c r="D36" s="574">
        <f>D37+D38</f>
        <v>0</v>
      </c>
      <c r="E36" s="574">
        <f t="shared" ref="E36" si="12">E37+E38</f>
        <v>0</v>
      </c>
      <c r="F36" s="777"/>
      <c r="G36" s="729"/>
    </row>
    <row r="37" spans="1:9" ht="18.75" customHeight="1" x14ac:dyDescent="0.2">
      <c r="A37" s="586" t="s">
        <v>104</v>
      </c>
      <c r="B37" s="578"/>
      <c r="C37" s="391" t="s">
        <v>274</v>
      </c>
      <c r="D37" s="579">
        <v>0</v>
      </c>
      <c r="E37" s="580">
        <v>0</v>
      </c>
      <c r="F37" s="777"/>
      <c r="G37" s="729"/>
    </row>
    <row r="38" spans="1:9" x14ac:dyDescent="0.2">
      <c r="A38" s="586" t="s">
        <v>281</v>
      </c>
      <c r="B38" s="578"/>
      <c r="C38" s="391" t="s">
        <v>108</v>
      </c>
      <c r="D38" s="579">
        <v>0</v>
      </c>
      <c r="E38" s="580">
        <v>0</v>
      </c>
      <c r="F38" s="777"/>
      <c r="G38" s="729"/>
    </row>
    <row r="39" spans="1:9" x14ac:dyDescent="0.2">
      <c r="A39" s="1063" t="s">
        <v>109</v>
      </c>
      <c r="B39" s="581" t="s">
        <v>110</v>
      </c>
      <c r="C39" s="1065" t="s">
        <v>275</v>
      </c>
      <c r="D39" s="587">
        <f t="shared" ref="D39:F40" si="13">D41+D87+D167+D201+D209+D217</f>
        <v>606801039</v>
      </c>
      <c r="E39" s="772">
        <f t="shared" si="13"/>
        <v>606801</v>
      </c>
      <c r="F39" s="779">
        <f t="shared" si="13"/>
        <v>84928</v>
      </c>
      <c r="G39" s="587"/>
    </row>
    <row r="40" spans="1:9" x14ac:dyDescent="0.2">
      <c r="A40" s="1064"/>
      <c r="B40" s="581" t="s">
        <v>111</v>
      </c>
      <c r="C40" s="1066"/>
      <c r="D40" s="587">
        <f t="shared" si="13"/>
        <v>283163039</v>
      </c>
      <c r="E40" s="772">
        <f t="shared" si="13"/>
        <v>283163</v>
      </c>
      <c r="F40" s="779">
        <f t="shared" si="13"/>
        <v>83906</v>
      </c>
      <c r="G40" s="587"/>
      <c r="H40" s="768"/>
      <c r="I40" s="768"/>
    </row>
    <row r="41" spans="1:9" x14ac:dyDescent="0.2">
      <c r="A41" s="1024" t="s">
        <v>112</v>
      </c>
      <c r="B41" s="572" t="s">
        <v>110</v>
      </c>
      <c r="C41" s="905" t="s">
        <v>113</v>
      </c>
      <c r="D41" s="810">
        <f t="shared" ref="D41:G42" si="14">D43+D65+D73</f>
        <v>35592000</v>
      </c>
      <c r="E41" s="574">
        <f t="shared" si="14"/>
        <v>35592</v>
      </c>
      <c r="F41" s="780">
        <f t="shared" si="14"/>
        <v>30433</v>
      </c>
      <c r="G41" s="574">
        <f t="shared" si="14"/>
        <v>5159</v>
      </c>
      <c r="H41" s="768"/>
      <c r="I41" s="768"/>
    </row>
    <row r="42" spans="1:9" x14ac:dyDescent="0.2">
      <c r="A42" s="1025"/>
      <c r="B42" s="572" t="s">
        <v>111</v>
      </c>
      <c r="C42" s="906"/>
      <c r="D42" s="810">
        <f t="shared" si="14"/>
        <v>35592000</v>
      </c>
      <c r="E42" s="574">
        <f t="shared" si="14"/>
        <v>35592</v>
      </c>
      <c r="F42" s="780">
        <f t="shared" si="14"/>
        <v>30433</v>
      </c>
      <c r="G42" s="574">
        <f t="shared" si="14"/>
        <v>5159</v>
      </c>
    </row>
    <row r="43" spans="1:9" x14ac:dyDescent="0.2">
      <c r="A43" s="1051" t="s">
        <v>282</v>
      </c>
      <c r="B43" s="572" t="s">
        <v>110</v>
      </c>
      <c r="C43" s="905" t="s">
        <v>114</v>
      </c>
      <c r="D43" s="574">
        <f t="shared" ref="D43:G44" si="15">D45+D50+D59+D63+D61+D57</f>
        <v>34484000</v>
      </c>
      <c r="E43" s="574">
        <f t="shared" si="15"/>
        <v>34484</v>
      </c>
      <c r="F43" s="780">
        <f t="shared" si="15"/>
        <v>29453</v>
      </c>
      <c r="G43" s="574">
        <f t="shared" si="15"/>
        <v>5031</v>
      </c>
    </row>
    <row r="44" spans="1:9" x14ac:dyDescent="0.2">
      <c r="A44" s="1052"/>
      <c r="B44" s="572" t="s">
        <v>111</v>
      </c>
      <c r="C44" s="906"/>
      <c r="D44" s="574">
        <f t="shared" si="15"/>
        <v>34484000</v>
      </c>
      <c r="E44" s="574">
        <f t="shared" si="15"/>
        <v>34484</v>
      </c>
      <c r="F44" s="780">
        <f t="shared" si="15"/>
        <v>29453</v>
      </c>
      <c r="G44" s="574">
        <f t="shared" si="15"/>
        <v>5031</v>
      </c>
    </row>
    <row r="45" spans="1:9" x14ac:dyDescent="0.2">
      <c r="A45" s="1053" t="s">
        <v>283</v>
      </c>
      <c r="B45" s="578" t="s">
        <v>110</v>
      </c>
      <c r="C45" s="935" t="s">
        <v>115</v>
      </c>
      <c r="D45" s="579">
        <f>D46</f>
        <v>29000000</v>
      </c>
      <c r="E45" s="580">
        <f t="shared" si="8"/>
        <v>29000</v>
      </c>
      <c r="F45" s="777">
        <f>F46</f>
        <v>25615</v>
      </c>
      <c r="G45" s="776">
        <f>E45-F45</f>
        <v>3385</v>
      </c>
    </row>
    <row r="46" spans="1:9" x14ac:dyDescent="0.2">
      <c r="A46" s="1054"/>
      <c r="B46" s="578" t="s">
        <v>111</v>
      </c>
      <c r="C46" s="936"/>
      <c r="D46" s="579">
        <f>'10.01.01'!C9</f>
        <v>29000000</v>
      </c>
      <c r="E46" s="580">
        <f>ROUND((D46/1000),0)</f>
        <v>29000</v>
      </c>
      <c r="F46" s="777">
        <v>25615</v>
      </c>
      <c r="G46" s="776">
        <f t="shared" ref="G46:G64" si="16">E46-F46</f>
        <v>3385</v>
      </c>
    </row>
    <row r="47" spans="1:9" hidden="1" x14ac:dyDescent="0.2">
      <c r="A47" s="577" t="s">
        <v>116</v>
      </c>
      <c r="B47" s="578" t="s">
        <v>111</v>
      </c>
      <c r="C47" s="391" t="s">
        <v>117</v>
      </c>
      <c r="D47" s="579">
        <v>0</v>
      </c>
      <c r="E47" s="580">
        <f t="shared" si="8"/>
        <v>0</v>
      </c>
      <c r="F47" s="777"/>
      <c r="G47" s="776">
        <f t="shared" si="16"/>
        <v>0</v>
      </c>
    </row>
    <row r="48" spans="1:9" hidden="1" x14ac:dyDescent="0.2">
      <c r="A48" s="577" t="s">
        <v>118</v>
      </c>
      <c r="B48" s="578" t="s">
        <v>111</v>
      </c>
      <c r="C48" s="391" t="s">
        <v>119</v>
      </c>
      <c r="D48" s="579">
        <v>0</v>
      </c>
      <c r="E48" s="580">
        <f t="shared" si="8"/>
        <v>0</v>
      </c>
      <c r="F48" s="777"/>
      <c r="G48" s="776">
        <f t="shared" si="16"/>
        <v>0</v>
      </c>
    </row>
    <row r="49" spans="1:7" hidden="1" x14ac:dyDescent="0.2">
      <c r="A49" s="577" t="s">
        <v>120</v>
      </c>
      <c r="B49" s="578" t="s">
        <v>111</v>
      </c>
      <c r="C49" s="391" t="s">
        <v>121</v>
      </c>
      <c r="D49" s="579">
        <v>0</v>
      </c>
      <c r="E49" s="580">
        <f t="shared" si="8"/>
        <v>0</v>
      </c>
      <c r="F49" s="777"/>
      <c r="G49" s="776">
        <f t="shared" si="16"/>
        <v>0</v>
      </c>
    </row>
    <row r="50" spans="1:7" hidden="1" x14ac:dyDescent="0.2">
      <c r="A50" s="1022" t="s">
        <v>122</v>
      </c>
      <c r="B50" s="578" t="s">
        <v>110</v>
      </c>
      <c r="C50" s="935" t="s">
        <v>123</v>
      </c>
      <c r="D50" s="579">
        <v>0</v>
      </c>
      <c r="E50" s="580">
        <f t="shared" si="8"/>
        <v>0</v>
      </c>
      <c r="F50" s="777"/>
      <c r="G50" s="776">
        <f t="shared" si="16"/>
        <v>0</v>
      </c>
    </row>
    <row r="51" spans="1:7" hidden="1" x14ac:dyDescent="0.2">
      <c r="A51" s="1023"/>
      <c r="B51" s="578" t="s">
        <v>111</v>
      </c>
      <c r="C51" s="936"/>
      <c r="D51" s="579">
        <v>0</v>
      </c>
      <c r="E51" s="580">
        <f t="shared" si="8"/>
        <v>0</v>
      </c>
      <c r="F51" s="777"/>
      <c r="G51" s="776">
        <f t="shared" si="16"/>
        <v>0</v>
      </c>
    </row>
    <row r="52" spans="1:7" hidden="1" x14ac:dyDescent="0.2">
      <c r="A52" s="577" t="s">
        <v>124</v>
      </c>
      <c r="B52" s="578" t="s">
        <v>111</v>
      </c>
      <c r="C52" s="391" t="s">
        <v>125</v>
      </c>
      <c r="D52" s="579">
        <f ca="1">SUM(F52:G52)</f>
        <v>0</v>
      </c>
      <c r="E52" s="580">
        <f t="shared" ca="1" si="8"/>
        <v>0</v>
      </c>
      <c r="F52" s="777"/>
      <c r="G52" s="776">
        <f t="shared" ca="1" si="16"/>
        <v>3385</v>
      </c>
    </row>
    <row r="53" spans="1:7" hidden="1" x14ac:dyDescent="0.2">
      <c r="A53" s="577" t="s">
        <v>126</v>
      </c>
      <c r="B53" s="578" t="s">
        <v>111</v>
      </c>
      <c r="C53" s="391" t="s">
        <v>127</v>
      </c>
      <c r="D53" s="579">
        <f ca="1">SUM(F53:G53)</f>
        <v>0</v>
      </c>
      <c r="E53" s="580">
        <f t="shared" ca="1" si="8"/>
        <v>0</v>
      </c>
      <c r="F53" s="777"/>
      <c r="G53" s="776">
        <f t="shared" ca="1" si="16"/>
        <v>3385</v>
      </c>
    </row>
    <row r="54" spans="1:7" hidden="1" x14ac:dyDescent="0.2">
      <c r="A54" s="577" t="s">
        <v>128</v>
      </c>
      <c r="B54" s="578" t="s">
        <v>111</v>
      </c>
      <c r="C54" s="391" t="s">
        <v>129</v>
      </c>
      <c r="D54" s="579">
        <f ca="1">SUM(F54:G54)</f>
        <v>0</v>
      </c>
      <c r="E54" s="580">
        <f t="shared" ca="1" si="8"/>
        <v>0</v>
      </c>
      <c r="F54" s="777"/>
      <c r="G54" s="776">
        <f t="shared" ca="1" si="16"/>
        <v>3385</v>
      </c>
    </row>
    <row r="55" spans="1:7" hidden="1" x14ac:dyDescent="0.2">
      <c r="A55" s="577" t="s">
        <v>130</v>
      </c>
      <c r="B55" s="578" t="s">
        <v>111</v>
      </c>
      <c r="C55" s="391" t="s">
        <v>131</v>
      </c>
      <c r="D55" s="579">
        <f ca="1">SUM(F55:G55)</f>
        <v>0</v>
      </c>
      <c r="E55" s="580">
        <f t="shared" ca="1" si="8"/>
        <v>0</v>
      </c>
      <c r="F55" s="777"/>
      <c r="G55" s="776">
        <f t="shared" ca="1" si="16"/>
        <v>3385</v>
      </c>
    </row>
    <row r="56" spans="1:7" hidden="1" x14ac:dyDescent="0.2">
      <c r="A56" s="577" t="s">
        <v>132</v>
      </c>
      <c r="B56" s="578" t="s">
        <v>111</v>
      </c>
      <c r="C56" s="391" t="s">
        <v>133</v>
      </c>
      <c r="D56" s="579">
        <f ca="1">SUM(F56:G56)</f>
        <v>0</v>
      </c>
      <c r="E56" s="580">
        <f t="shared" ca="1" si="8"/>
        <v>0</v>
      </c>
      <c r="F56" s="777"/>
      <c r="G56" s="776">
        <f t="shared" ca="1" si="16"/>
        <v>3385</v>
      </c>
    </row>
    <row r="57" spans="1:7" x14ac:dyDescent="0.2">
      <c r="A57" s="1022" t="s">
        <v>134</v>
      </c>
      <c r="B57" s="578" t="s">
        <v>110</v>
      </c>
      <c r="C57" s="935" t="s">
        <v>135</v>
      </c>
      <c r="D57" s="579">
        <f>D58</f>
        <v>21000</v>
      </c>
      <c r="E57" s="580">
        <f t="shared" ref="E57" si="17">ROUND((D57/1000),0)</f>
        <v>21</v>
      </c>
      <c r="F57" s="777">
        <f>F58</f>
        <v>10</v>
      </c>
      <c r="G57" s="776">
        <f t="shared" si="16"/>
        <v>11</v>
      </c>
    </row>
    <row r="58" spans="1:7" x14ac:dyDescent="0.2">
      <c r="A58" s="1023"/>
      <c r="B58" s="578" t="s">
        <v>111</v>
      </c>
      <c r="C58" s="936"/>
      <c r="D58" s="579">
        <f>'10.01.12'!D29</f>
        <v>21000</v>
      </c>
      <c r="E58" s="580">
        <f t="shared" si="8"/>
        <v>21</v>
      </c>
      <c r="F58" s="777">
        <v>10</v>
      </c>
      <c r="G58" s="776">
        <f t="shared" si="16"/>
        <v>11</v>
      </c>
    </row>
    <row r="59" spans="1:7" x14ac:dyDescent="0.2">
      <c r="A59" s="1053" t="s">
        <v>284</v>
      </c>
      <c r="B59" s="578" t="s">
        <v>110</v>
      </c>
      <c r="C59" s="935" t="s">
        <v>136</v>
      </c>
      <c r="D59" s="579">
        <f>D60</f>
        <v>550000</v>
      </c>
      <c r="E59" s="580">
        <f t="shared" ref="E59" si="18">ROUND((D59/1000),0)</f>
        <v>550</v>
      </c>
      <c r="F59" s="777">
        <f>F60</f>
        <v>49</v>
      </c>
      <c r="G59" s="776">
        <f t="shared" si="16"/>
        <v>501</v>
      </c>
    </row>
    <row r="60" spans="1:7" x14ac:dyDescent="0.2">
      <c r="A60" s="1054"/>
      <c r="B60" s="578" t="s">
        <v>111</v>
      </c>
      <c r="C60" s="936"/>
      <c r="D60" s="579">
        <f>'10.01.13'!C16</f>
        <v>550000</v>
      </c>
      <c r="E60" s="580">
        <f t="shared" si="8"/>
        <v>550</v>
      </c>
      <c r="F60" s="777">
        <v>49</v>
      </c>
      <c r="G60" s="776">
        <f t="shared" si="16"/>
        <v>501</v>
      </c>
    </row>
    <row r="61" spans="1:7" x14ac:dyDescent="0.2">
      <c r="A61" s="1053" t="s">
        <v>285</v>
      </c>
      <c r="B61" s="578" t="s">
        <v>110</v>
      </c>
      <c r="C61" s="935" t="s">
        <v>214</v>
      </c>
      <c r="D61" s="579">
        <f>D62</f>
        <v>925000</v>
      </c>
      <c r="E61" s="580">
        <f t="shared" ref="E61" si="19">ROUND((D61/1000),0)</f>
        <v>925</v>
      </c>
      <c r="F61" s="777">
        <f>F62</f>
        <v>1259</v>
      </c>
      <c r="G61" s="776">
        <f t="shared" si="16"/>
        <v>-334</v>
      </c>
    </row>
    <row r="62" spans="1:7" x14ac:dyDescent="0.2">
      <c r="A62" s="1054"/>
      <c r="B62" s="588" t="s">
        <v>111</v>
      </c>
      <c r="C62" s="936"/>
      <c r="D62" s="579">
        <f>'10.01.17'!C34</f>
        <v>925000</v>
      </c>
      <c r="E62" s="580">
        <f t="shared" si="8"/>
        <v>925</v>
      </c>
      <c r="F62" s="777">
        <v>1259</v>
      </c>
      <c r="G62" s="776">
        <f t="shared" si="16"/>
        <v>-334</v>
      </c>
    </row>
    <row r="63" spans="1:7" x14ac:dyDescent="0.2">
      <c r="A63" s="1053" t="s">
        <v>286</v>
      </c>
      <c r="B63" s="578" t="s">
        <v>110</v>
      </c>
      <c r="C63" s="935" t="s">
        <v>137</v>
      </c>
      <c r="D63" s="579">
        <f>D64</f>
        <v>3988000</v>
      </c>
      <c r="E63" s="580">
        <f t="shared" ref="E63" si="20">ROUND((D63/1000),0)</f>
        <v>3988</v>
      </c>
      <c r="F63" s="777">
        <f>F64</f>
        <v>2520</v>
      </c>
      <c r="G63" s="776">
        <f t="shared" si="16"/>
        <v>1468</v>
      </c>
    </row>
    <row r="64" spans="1:7" x14ac:dyDescent="0.2">
      <c r="A64" s="1054"/>
      <c r="B64" s="578" t="s">
        <v>111</v>
      </c>
      <c r="C64" s="936"/>
      <c r="D64" s="579">
        <f>'10.01.30'!C17</f>
        <v>3988000</v>
      </c>
      <c r="E64" s="580">
        <f t="shared" si="8"/>
        <v>3988</v>
      </c>
      <c r="F64" s="777">
        <v>2520</v>
      </c>
      <c r="G64" s="776">
        <f t="shared" si="16"/>
        <v>1468</v>
      </c>
    </row>
    <row r="65" spans="1:7" x14ac:dyDescent="0.2">
      <c r="A65" s="1051" t="s">
        <v>287</v>
      </c>
      <c r="B65" s="572" t="s">
        <v>110</v>
      </c>
      <c r="C65" s="905">
        <v>10.02</v>
      </c>
      <c r="D65" s="574">
        <f>D71</f>
        <v>358000</v>
      </c>
      <c r="E65" s="574">
        <f>E71</f>
        <v>358</v>
      </c>
      <c r="F65" s="780">
        <f t="shared" ref="F65:F66" si="21">F67+F69+F71</f>
        <v>325</v>
      </c>
      <c r="G65" s="574">
        <f t="shared" ref="G65" si="22">G67+G69+G71</f>
        <v>33</v>
      </c>
    </row>
    <row r="66" spans="1:7" x14ac:dyDescent="0.2">
      <c r="A66" s="1052"/>
      <c r="B66" s="572" t="s">
        <v>111</v>
      </c>
      <c r="C66" s="906"/>
      <c r="D66" s="574">
        <f>D72</f>
        <v>358000</v>
      </c>
      <c r="E66" s="574">
        <f>E71</f>
        <v>358</v>
      </c>
      <c r="F66" s="780">
        <f t="shared" si="21"/>
        <v>325</v>
      </c>
      <c r="G66" s="574">
        <f t="shared" ref="G66" si="23">G68+G70+G72</f>
        <v>33</v>
      </c>
    </row>
    <row r="67" spans="1:7" hidden="1" x14ac:dyDescent="0.2">
      <c r="A67" s="1053" t="s">
        <v>288</v>
      </c>
      <c r="B67" s="578" t="s">
        <v>110</v>
      </c>
      <c r="C67" s="935" t="s">
        <v>138</v>
      </c>
      <c r="D67" s="579" t="e">
        <f>D68</f>
        <v>#REF!</v>
      </c>
      <c r="E67" s="580" t="e">
        <f t="shared" si="8"/>
        <v>#REF!</v>
      </c>
      <c r="F67" s="777"/>
      <c r="G67" s="729"/>
    </row>
    <row r="68" spans="1:7" hidden="1" x14ac:dyDescent="0.2">
      <c r="A68" s="1054"/>
      <c r="B68" s="578" t="s">
        <v>111</v>
      </c>
      <c r="C68" s="936"/>
      <c r="D68" s="579" t="e">
        <f>F68+#REF!+#REF!+#REF!</f>
        <v>#REF!</v>
      </c>
      <c r="E68" s="580" t="e">
        <f t="shared" si="8"/>
        <v>#REF!</v>
      </c>
      <c r="F68" s="777"/>
      <c r="G68" s="729"/>
    </row>
    <row r="69" spans="1:7" hidden="1" x14ac:dyDescent="0.2">
      <c r="A69" s="1053" t="s">
        <v>289</v>
      </c>
      <c r="B69" s="578" t="s">
        <v>110</v>
      </c>
      <c r="C69" s="935" t="s">
        <v>139</v>
      </c>
      <c r="D69" s="579">
        <v>0</v>
      </c>
      <c r="E69" s="580">
        <f t="shared" si="8"/>
        <v>0</v>
      </c>
      <c r="F69" s="777"/>
      <c r="G69" s="729"/>
    </row>
    <row r="70" spans="1:7" hidden="1" x14ac:dyDescent="0.2">
      <c r="A70" s="1054"/>
      <c r="B70" s="578" t="s">
        <v>111</v>
      </c>
      <c r="C70" s="936"/>
      <c r="D70" s="579" t="e">
        <f>F70+#REF!+#REF!+#REF!</f>
        <v>#REF!</v>
      </c>
      <c r="E70" s="580" t="e">
        <f t="shared" si="8"/>
        <v>#REF!</v>
      </c>
      <c r="F70" s="777"/>
      <c r="G70" s="729"/>
    </row>
    <row r="71" spans="1:7" x14ac:dyDescent="0.2">
      <c r="A71" s="1053" t="s">
        <v>394</v>
      </c>
      <c r="B71" s="578" t="s">
        <v>110</v>
      </c>
      <c r="C71" s="935" t="s">
        <v>141</v>
      </c>
      <c r="D71" s="579">
        <f>D72</f>
        <v>358000</v>
      </c>
      <c r="E71" s="580">
        <f t="shared" ref="E71" si="24">ROUND((D71/1000),0)</f>
        <v>358</v>
      </c>
      <c r="F71" s="777">
        <f>F72</f>
        <v>325</v>
      </c>
      <c r="G71" s="776">
        <f t="shared" ref="G71:G72" si="25">E71-F71</f>
        <v>33</v>
      </c>
    </row>
    <row r="72" spans="1:7" x14ac:dyDescent="0.2">
      <c r="A72" s="1054"/>
      <c r="B72" s="578" t="s">
        <v>111</v>
      </c>
      <c r="C72" s="936"/>
      <c r="D72" s="579">
        <f>'10.02.06'!C32</f>
        <v>358000</v>
      </c>
      <c r="E72" s="580">
        <f t="shared" si="8"/>
        <v>358</v>
      </c>
      <c r="F72" s="777">
        <v>325</v>
      </c>
      <c r="G72" s="776">
        <f t="shared" si="25"/>
        <v>33</v>
      </c>
    </row>
    <row r="73" spans="1:7" x14ac:dyDescent="0.2">
      <c r="A73" s="1051" t="s">
        <v>290</v>
      </c>
      <c r="B73" s="572" t="s">
        <v>110</v>
      </c>
      <c r="C73" s="905" t="s">
        <v>142</v>
      </c>
      <c r="D73" s="574">
        <f t="shared" ref="D73:G74" si="26">D75+D77+D79+D81+D83+D85</f>
        <v>750000</v>
      </c>
      <c r="E73" s="574">
        <f t="shared" si="26"/>
        <v>750</v>
      </c>
      <c r="F73" s="780">
        <f t="shared" si="26"/>
        <v>655</v>
      </c>
      <c r="G73" s="574">
        <f t="shared" si="26"/>
        <v>95</v>
      </c>
    </row>
    <row r="74" spans="1:7" x14ac:dyDescent="0.2">
      <c r="A74" s="1052"/>
      <c r="B74" s="572" t="s">
        <v>111</v>
      </c>
      <c r="C74" s="906"/>
      <c r="D74" s="574">
        <f t="shared" si="26"/>
        <v>750000</v>
      </c>
      <c r="E74" s="574">
        <f t="shared" si="26"/>
        <v>750</v>
      </c>
      <c r="F74" s="780">
        <f t="shared" si="26"/>
        <v>655</v>
      </c>
      <c r="G74" s="574">
        <f t="shared" si="26"/>
        <v>95</v>
      </c>
    </row>
    <row r="75" spans="1:7" x14ac:dyDescent="0.2">
      <c r="A75" s="1057" t="s">
        <v>822</v>
      </c>
      <c r="B75" s="578" t="s">
        <v>110</v>
      </c>
      <c r="C75" s="935" t="s">
        <v>709</v>
      </c>
      <c r="D75" s="579">
        <v>4000</v>
      </c>
      <c r="E75" s="579">
        <f>E76</f>
        <v>4</v>
      </c>
      <c r="F75" s="777"/>
      <c r="G75" s="776">
        <f t="shared" ref="G75:G86" si="27">E75-F75</f>
        <v>4</v>
      </c>
    </row>
    <row r="76" spans="1:7" x14ac:dyDescent="0.2">
      <c r="A76" s="1058"/>
      <c r="B76" s="578" t="s">
        <v>111</v>
      </c>
      <c r="C76" s="936"/>
      <c r="D76" s="580">
        <v>4000</v>
      </c>
      <c r="E76" s="580">
        <f t="shared" si="8"/>
        <v>4</v>
      </c>
      <c r="F76" s="777"/>
      <c r="G76" s="776">
        <f t="shared" si="27"/>
        <v>4</v>
      </c>
    </row>
    <row r="77" spans="1:7" x14ac:dyDescent="0.2">
      <c r="A77" s="1059" t="s">
        <v>823</v>
      </c>
      <c r="B77" s="578" t="s">
        <v>110</v>
      </c>
      <c r="C77" s="935" t="s">
        <v>711</v>
      </c>
      <c r="D77" s="579">
        <v>1000</v>
      </c>
      <c r="E77" s="580">
        <f t="shared" si="8"/>
        <v>1</v>
      </c>
      <c r="F77" s="777"/>
      <c r="G77" s="776">
        <f t="shared" si="27"/>
        <v>1</v>
      </c>
    </row>
    <row r="78" spans="1:7" x14ac:dyDescent="0.2">
      <c r="A78" s="1058"/>
      <c r="B78" s="578" t="s">
        <v>111</v>
      </c>
      <c r="C78" s="936"/>
      <c r="D78" s="580">
        <v>1000</v>
      </c>
      <c r="E78" s="580">
        <f t="shared" si="8"/>
        <v>1</v>
      </c>
      <c r="F78" s="777"/>
      <c r="G78" s="776">
        <f t="shared" si="27"/>
        <v>1</v>
      </c>
    </row>
    <row r="79" spans="1:7" x14ac:dyDescent="0.2">
      <c r="A79" s="1059" t="s">
        <v>824</v>
      </c>
      <c r="B79" s="578" t="s">
        <v>110</v>
      </c>
      <c r="C79" s="935" t="s">
        <v>713</v>
      </c>
      <c r="D79" s="579">
        <v>1000</v>
      </c>
      <c r="E79" s="580">
        <f t="shared" si="8"/>
        <v>1</v>
      </c>
      <c r="F79" s="777"/>
      <c r="G79" s="776">
        <f t="shared" si="27"/>
        <v>1</v>
      </c>
    </row>
    <row r="80" spans="1:7" x14ac:dyDescent="0.2">
      <c r="A80" s="1058"/>
      <c r="B80" s="578" t="s">
        <v>111</v>
      </c>
      <c r="C80" s="936"/>
      <c r="D80" s="580">
        <v>1000</v>
      </c>
      <c r="E80" s="580">
        <f t="shared" si="8"/>
        <v>1</v>
      </c>
      <c r="F80" s="777"/>
      <c r="G80" s="776">
        <f t="shared" si="27"/>
        <v>1</v>
      </c>
    </row>
    <row r="81" spans="1:7" x14ac:dyDescent="0.2">
      <c r="A81" s="1058" t="s">
        <v>825</v>
      </c>
      <c r="B81" s="578" t="s">
        <v>110</v>
      </c>
      <c r="C81" s="935" t="s">
        <v>715</v>
      </c>
      <c r="D81" s="579">
        <v>1000</v>
      </c>
      <c r="E81" s="580">
        <f t="shared" si="8"/>
        <v>1</v>
      </c>
      <c r="F81" s="777"/>
      <c r="G81" s="776">
        <f t="shared" si="27"/>
        <v>1</v>
      </c>
    </row>
    <row r="82" spans="1:7" x14ac:dyDescent="0.2">
      <c r="A82" s="1058"/>
      <c r="B82" s="578" t="s">
        <v>111</v>
      </c>
      <c r="C82" s="936"/>
      <c r="D82" s="580">
        <v>1000</v>
      </c>
      <c r="E82" s="580">
        <f t="shared" si="8"/>
        <v>1</v>
      </c>
      <c r="F82" s="777"/>
      <c r="G82" s="776">
        <f t="shared" si="27"/>
        <v>1</v>
      </c>
    </row>
    <row r="83" spans="1:7" x14ac:dyDescent="0.2">
      <c r="A83" s="1059" t="s">
        <v>826</v>
      </c>
      <c r="B83" s="578" t="s">
        <v>110</v>
      </c>
      <c r="C83" s="935" t="s">
        <v>719</v>
      </c>
      <c r="D83" s="579">
        <v>1000</v>
      </c>
      <c r="E83" s="580">
        <f t="shared" si="8"/>
        <v>1</v>
      </c>
      <c r="F83" s="777"/>
      <c r="G83" s="776">
        <f t="shared" si="27"/>
        <v>1</v>
      </c>
    </row>
    <row r="84" spans="1:7" x14ac:dyDescent="0.2">
      <c r="A84" s="1060"/>
      <c r="B84" s="578" t="s">
        <v>111</v>
      </c>
      <c r="C84" s="936"/>
      <c r="D84" s="580">
        <v>1000</v>
      </c>
      <c r="E84" s="580">
        <f t="shared" si="8"/>
        <v>1</v>
      </c>
      <c r="F84" s="777"/>
      <c r="G84" s="776">
        <f t="shared" si="27"/>
        <v>1</v>
      </c>
    </row>
    <row r="85" spans="1:7" x14ac:dyDescent="0.2">
      <c r="A85" s="1055" t="s">
        <v>291</v>
      </c>
      <c r="B85" s="578" t="s">
        <v>110</v>
      </c>
      <c r="C85" s="935" t="s">
        <v>143</v>
      </c>
      <c r="D85" s="579">
        <f>D86</f>
        <v>742000</v>
      </c>
      <c r="E85" s="580">
        <f t="shared" ref="E85" si="28">ROUND((D85/1000),0)</f>
        <v>742</v>
      </c>
      <c r="F85" s="777">
        <f>F86</f>
        <v>655</v>
      </c>
      <c r="G85" s="776">
        <f t="shared" si="27"/>
        <v>87</v>
      </c>
    </row>
    <row r="86" spans="1:7" x14ac:dyDescent="0.2">
      <c r="A86" s="1056"/>
      <c r="B86" s="578" t="s">
        <v>111</v>
      </c>
      <c r="C86" s="936"/>
      <c r="D86" s="579">
        <f>'10.03.07'!C33</f>
        <v>742000</v>
      </c>
      <c r="E86" s="580">
        <f t="shared" si="8"/>
        <v>742</v>
      </c>
      <c r="F86" s="777">
        <v>655</v>
      </c>
      <c r="G86" s="776">
        <f t="shared" si="27"/>
        <v>87</v>
      </c>
    </row>
    <row r="87" spans="1:7" x14ac:dyDescent="0.2">
      <c r="A87" s="1051" t="s">
        <v>292</v>
      </c>
      <c r="B87" s="572" t="s">
        <v>110</v>
      </c>
      <c r="C87" s="905" t="s">
        <v>144</v>
      </c>
      <c r="D87" s="574">
        <f>D89+D111+D113+D119+D125+D127+D129+D131+D133+D135</f>
        <v>16324558</v>
      </c>
      <c r="E87" s="574">
        <f t="shared" ref="E87:F88" si="29">E89+E111+E113+E119+E125+E127+E129+E131+E133+E135</f>
        <v>16325</v>
      </c>
      <c r="F87" s="780">
        <f t="shared" si="29"/>
        <v>17391</v>
      </c>
      <c r="G87" s="574">
        <f t="shared" ref="G87" si="30">G89+G111+G113+G119+G125+G127+G129+G131+G133+G135</f>
        <v>-1066</v>
      </c>
    </row>
    <row r="88" spans="1:7" x14ac:dyDescent="0.2">
      <c r="A88" s="1052"/>
      <c r="B88" s="572" t="s">
        <v>111</v>
      </c>
      <c r="C88" s="906"/>
      <c r="D88" s="574">
        <f>D90+D112+D114+D120+D126+D128+D130+D132+D134+D136</f>
        <v>16324558</v>
      </c>
      <c r="E88" s="574">
        <f t="shared" si="29"/>
        <v>16325</v>
      </c>
      <c r="F88" s="780">
        <f t="shared" si="29"/>
        <v>17391</v>
      </c>
      <c r="G88" s="574">
        <f t="shared" ref="G88" si="31">G90+G112+G114+G120+G126+G128+G130+G132+G134+G136</f>
        <v>-1066</v>
      </c>
    </row>
    <row r="89" spans="1:7" x14ac:dyDescent="0.2">
      <c r="A89" s="1024" t="s">
        <v>293</v>
      </c>
      <c r="B89" s="572" t="s">
        <v>110</v>
      </c>
      <c r="C89" s="905" t="s">
        <v>145</v>
      </c>
      <c r="D89" s="574">
        <f>D91+D93+D95+D97+D99+D101+D103+D105+D107+D109</f>
        <v>9517598</v>
      </c>
      <c r="E89" s="574">
        <f t="shared" ref="E89:F90" si="32">E91+E93+E95+E97+E99+E101+E103+E105+E107+E109</f>
        <v>9517</v>
      </c>
      <c r="F89" s="780">
        <f t="shared" si="32"/>
        <v>13180</v>
      </c>
      <c r="G89" s="574">
        <f t="shared" ref="G89" si="33">G91+G93+G95+G97+G99+G101+G103+G105+G107+G109</f>
        <v>-3663</v>
      </c>
    </row>
    <row r="90" spans="1:7" x14ac:dyDescent="0.2">
      <c r="A90" s="1025"/>
      <c r="B90" s="572" t="s">
        <v>111</v>
      </c>
      <c r="C90" s="906"/>
      <c r="D90" s="574">
        <f>D92+D94+D96+D98+D100+D102+D104+D106+D108+D110</f>
        <v>9517598</v>
      </c>
      <c r="E90" s="574">
        <f t="shared" si="32"/>
        <v>9517</v>
      </c>
      <c r="F90" s="780">
        <f t="shared" si="32"/>
        <v>13180</v>
      </c>
      <c r="G90" s="574">
        <f t="shared" ref="G90" si="34">G92+G94+G96+G98+G100+G102+G104+G106+G108+G110</f>
        <v>-3663</v>
      </c>
    </row>
    <row r="91" spans="1:7" x14ac:dyDescent="0.2">
      <c r="A91" s="1022" t="s">
        <v>146</v>
      </c>
      <c r="B91" s="578" t="s">
        <v>110</v>
      </c>
      <c r="C91" s="935" t="s">
        <v>147</v>
      </c>
      <c r="D91" s="579">
        <f>D92</f>
        <v>161500</v>
      </c>
      <c r="E91" s="580">
        <f t="shared" ref="E91" si="35">ROUND((D91/1000),0)</f>
        <v>162</v>
      </c>
      <c r="F91" s="777">
        <f>F92</f>
        <v>93</v>
      </c>
      <c r="G91" s="776">
        <f t="shared" ref="G91:G112" si="36">E91-F91</f>
        <v>69</v>
      </c>
    </row>
    <row r="92" spans="1:7" x14ac:dyDescent="0.2">
      <c r="A92" s="1023"/>
      <c r="B92" s="578" t="s">
        <v>111</v>
      </c>
      <c r="C92" s="936"/>
      <c r="D92" s="579">
        <f>'20.01.01'!C43</f>
        <v>161500</v>
      </c>
      <c r="E92" s="580">
        <f t="shared" si="8"/>
        <v>162</v>
      </c>
      <c r="F92" s="777">
        <v>93</v>
      </c>
      <c r="G92" s="776">
        <f t="shared" si="36"/>
        <v>69</v>
      </c>
    </row>
    <row r="93" spans="1:7" x14ac:dyDescent="0.2">
      <c r="A93" s="1022" t="s">
        <v>294</v>
      </c>
      <c r="B93" s="578" t="s">
        <v>110</v>
      </c>
      <c r="C93" s="935" t="s">
        <v>148</v>
      </c>
      <c r="D93" s="579">
        <f>D94</f>
        <v>25000</v>
      </c>
      <c r="E93" s="580">
        <f t="shared" ref="E93" si="37">ROUND((D93/1000),0)</f>
        <v>25</v>
      </c>
      <c r="F93" s="777">
        <f>F94</f>
        <v>20</v>
      </c>
      <c r="G93" s="776">
        <f t="shared" si="36"/>
        <v>5</v>
      </c>
    </row>
    <row r="94" spans="1:7" x14ac:dyDescent="0.2">
      <c r="A94" s="1023"/>
      <c r="B94" s="578" t="s">
        <v>111</v>
      </c>
      <c r="C94" s="936"/>
      <c r="D94" s="579">
        <f>'20.01.02'!C32</f>
        <v>25000</v>
      </c>
      <c r="E94" s="580">
        <f t="shared" ref="E94:E157" si="38">ROUND((D94/1000),0)</f>
        <v>25</v>
      </c>
      <c r="F94" s="777">
        <v>20</v>
      </c>
      <c r="G94" s="776">
        <f t="shared" si="36"/>
        <v>5</v>
      </c>
    </row>
    <row r="95" spans="1:7" x14ac:dyDescent="0.2">
      <c r="A95" s="1022" t="s">
        <v>295</v>
      </c>
      <c r="B95" s="578" t="s">
        <v>110</v>
      </c>
      <c r="C95" s="935" t="s">
        <v>149</v>
      </c>
      <c r="D95" s="579">
        <f>D96</f>
        <v>1668984</v>
      </c>
      <c r="E95" s="580">
        <f t="shared" si="38"/>
        <v>1669</v>
      </c>
      <c r="F95" s="777">
        <f>F96</f>
        <v>1400</v>
      </c>
      <c r="G95" s="776">
        <f t="shared" si="36"/>
        <v>269</v>
      </c>
    </row>
    <row r="96" spans="1:7" x14ac:dyDescent="0.2">
      <c r="A96" s="1023"/>
      <c r="B96" s="578" t="s">
        <v>111</v>
      </c>
      <c r="C96" s="936"/>
      <c r="D96" s="579">
        <f>'20.01.03'!C58</f>
        <v>1668984</v>
      </c>
      <c r="E96" s="580">
        <f t="shared" si="38"/>
        <v>1669</v>
      </c>
      <c r="F96" s="777">
        <v>1400</v>
      </c>
      <c r="G96" s="776">
        <f t="shared" si="36"/>
        <v>269</v>
      </c>
    </row>
    <row r="97" spans="1:7" x14ac:dyDescent="0.2">
      <c r="A97" s="1022" t="s">
        <v>296</v>
      </c>
      <c r="B97" s="578" t="s">
        <v>110</v>
      </c>
      <c r="C97" s="935" t="s">
        <v>150</v>
      </c>
      <c r="D97" s="579">
        <f>D98</f>
        <v>78310</v>
      </c>
      <c r="E97" s="580">
        <f t="shared" si="38"/>
        <v>78</v>
      </c>
      <c r="F97" s="777">
        <f>F98</f>
        <v>115</v>
      </c>
      <c r="G97" s="776">
        <f t="shared" si="36"/>
        <v>-37</v>
      </c>
    </row>
    <row r="98" spans="1:7" x14ac:dyDescent="0.2">
      <c r="A98" s="1023"/>
      <c r="B98" s="578" t="s">
        <v>111</v>
      </c>
      <c r="C98" s="936"/>
      <c r="D98" s="579">
        <f>'20.01.04'!C35</f>
        <v>78310</v>
      </c>
      <c r="E98" s="580">
        <f t="shared" si="38"/>
        <v>78</v>
      </c>
      <c r="F98" s="777">
        <v>115</v>
      </c>
      <c r="G98" s="776">
        <f t="shared" si="36"/>
        <v>-37</v>
      </c>
    </row>
    <row r="99" spans="1:7" x14ac:dyDescent="0.2">
      <c r="A99" s="1022" t="s">
        <v>297</v>
      </c>
      <c r="B99" s="578" t="s">
        <v>110</v>
      </c>
      <c r="C99" s="935" t="s">
        <v>151</v>
      </c>
      <c r="D99" s="579">
        <f>D100</f>
        <v>90000</v>
      </c>
      <c r="E99" s="580">
        <f t="shared" si="38"/>
        <v>90</v>
      </c>
      <c r="F99" s="777">
        <f>F100</f>
        <v>116</v>
      </c>
      <c r="G99" s="776">
        <f t="shared" si="36"/>
        <v>-26</v>
      </c>
    </row>
    <row r="100" spans="1:7" x14ac:dyDescent="0.2">
      <c r="A100" s="1023"/>
      <c r="B100" s="578" t="s">
        <v>111</v>
      </c>
      <c r="C100" s="936"/>
      <c r="D100" s="579">
        <f>'20.01.05'!C34</f>
        <v>90000</v>
      </c>
      <c r="E100" s="580">
        <f t="shared" si="38"/>
        <v>90</v>
      </c>
      <c r="F100" s="777">
        <v>116</v>
      </c>
      <c r="G100" s="776">
        <f t="shared" si="36"/>
        <v>-26</v>
      </c>
    </row>
    <row r="101" spans="1:7" x14ac:dyDescent="0.2">
      <c r="A101" s="1022" t="s">
        <v>152</v>
      </c>
      <c r="B101" s="578" t="s">
        <v>110</v>
      </c>
      <c r="C101" s="935" t="s">
        <v>153</v>
      </c>
      <c r="D101" s="579">
        <f>D102</f>
        <v>297000</v>
      </c>
      <c r="E101" s="580">
        <f t="shared" si="38"/>
        <v>297</v>
      </c>
      <c r="F101" s="777">
        <f>F102</f>
        <v>271</v>
      </c>
      <c r="G101" s="776">
        <f t="shared" si="36"/>
        <v>26</v>
      </c>
    </row>
    <row r="102" spans="1:7" x14ac:dyDescent="0.2">
      <c r="A102" s="1023"/>
      <c r="B102" s="578" t="s">
        <v>111</v>
      </c>
      <c r="C102" s="936"/>
      <c r="D102" s="579">
        <f>'20.01.06'!C56</f>
        <v>297000</v>
      </c>
      <c r="E102" s="580">
        <f t="shared" si="38"/>
        <v>297</v>
      </c>
      <c r="F102" s="777">
        <v>271</v>
      </c>
      <c r="G102" s="776">
        <f t="shared" si="36"/>
        <v>26</v>
      </c>
    </row>
    <row r="103" spans="1:7" hidden="1" x14ac:dyDescent="0.2">
      <c r="A103" s="1022" t="s">
        <v>154</v>
      </c>
      <c r="B103" s="578" t="s">
        <v>110</v>
      </c>
      <c r="C103" s="935" t="s">
        <v>155</v>
      </c>
      <c r="D103" s="579">
        <f>D104</f>
        <v>0</v>
      </c>
      <c r="E103" s="580">
        <f t="shared" si="38"/>
        <v>0</v>
      </c>
      <c r="F103" s="777"/>
      <c r="G103" s="776">
        <f t="shared" si="36"/>
        <v>0</v>
      </c>
    </row>
    <row r="104" spans="1:7" hidden="1" x14ac:dyDescent="0.2">
      <c r="A104" s="1023"/>
      <c r="B104" s="578" t="s">
        <v>111</v>
      </c>
      <c r="C104" s="936"/>
      <c r="D104" s="579">
        <v>0</v>
      </c>
      <c r="E104" s="580">
        <f t="shared" si="38"/>
        <v>0</v>
      </c>
      <c r="F104" s="777"/>
      <c r="G104" s="776">
        <f t="shared" si="36"/>
        <v>0</v>
      </c>
    </row>
    <row r="105" spans="1:7" x14ac:dyDescent="0.2">
      <c r="A105" s="1022" t="s">
        <v>298</v>
      </c>
      <c r="B105" s="578" t="s">
        <v>110</v>
      </c>
      <c r="C105" s="935" t="s">
        <v>156</v>
      </c>
      <c r="D105" s="579">
        <f>D106</f>
        <v>29033</v>
      </c>
      <c r="E105" s="580">
        <f t="shared" si="38"/>
        <v>29</v>
      </c>
      <c r="F105" s="777">
        <f>F106</f>
        <v>43</v>
      </c>
      <c r="G105" s="776">
        <f t="shared" si="36"/>
        <v>-14</v>
      </c>
    </row>
    <row r="106" spans="1:7" x14ac:dyDescent="0.2">
      <c r="A106" s="1023"/>
      <c r="B106" s="578" t="s">
        <v>111</v>
      </c>
      <c r="C106" s="936"/>
      <c r="D106" s="579">
        <f>'20.01.08'!C38</f>
        <v>29033</v>
      </c>
      <c r="E106" s="580">
        <f t="shared" si="38"/>
        <v>29</v>
      </c>
      <c r="F106" s="777">
        <v>43</v>
      </c>
      <c r="G106" s="776">
        <f t="shared" si="36"/>
        <v>-14</v>
      </c>
    </row>
    <row r="107" spans="1:7" hidden="1" x14ac:dyDescent="0.2">
      <c r="A107" s="1022" t="s">
        <v>299</v>
      </c>
      <c r="B107" s="578" t="s">
        <v>110</v>
      </c>
      <c r="C107" s="935" t="s">
        <v>157</v>
      </c>
      <c r="D107" s="579">
        <v>0</v>
      </c>
      <c r="E107" s="580">
        <f t="shared" si="38"/>
        <v>0</v>
      </c>
      <c r="F107" s="777"/>
      <c r="G107" s="776">
        <f t="shared" si="36"/>
        <v>0</v>
      </c>
    </row>
    <row r="108" spans="1:7" hidden="1" x14ac:dyDescent="0.2">
      <c r="A108" s="1023"/>
      <c r="B108" s="578" t="s">
        <v>111</v>
      </c>
      <c r="C108" s="936"/>
      <c r="D108" s="579">
        <v>0</v>
      </c>
      <c r="E108" s="580">
        <f t="shared" si="38"/>
        <v>0</v>
      </c>
      <c r="F108" s="777"/>
      <c r="G108" s="776">
        <f t="shared" si="36"/>
        <v>0</v>
      </c>
    </row>
    <row r="109" spans="1:7" x14ac:dyDescent="0.2">
      <c r="A109" s="1022" t="s">
        <v>300</v>
      </c>
      <c r="B109" s="578" t="s">
        <v>110</v>
      </c>
      <c r="C109" s="935" t="s">
        <v>158</v>
      </c>
      <c r="D109" s="579">
        <f>D110</f>
        <v>7167771</v>
      </c>
      <c r="E109" s="580">
        <f>ROUND((D109/1000),0)-1</f>
        <v>7167</v>
      </c>
      <c r="F109" s="777">
        <f>F110</f>
        <v>11122</v>
      </c>
      <c r="G109" s="776">
        <f t="shared" si="36"/>
        <v>-3955</v>
      </c>
    </row>
    <row r="110" spans="1:7" x14ac:dyDescent="0.2">
      <c r="A110" s="1023"/>
      <c r="B110" s="578" t="s">
        <v>111</v>
      </c>
      <c r="C110" s="936"/>
      <c r="D110" s="579">
        <f>'20.01.30'!C25</f>
        <v>7167771</v>
      </c>
      <c r="E110" s="580">
        <f>ROUND((D110/1000),0)-1</f>
        <v>7167</v>
      </c>
      <c r="F110" s="777">
        <v>11122</v>
      </c>
      <c r="G110" s="776">
        <f t="shared" si="36"/>
        <v>-3955</v>
      </c>
    </row>
    <row r="111" spans="1:7" x14ac:dyDescent="0.2">
      <c r="A111" s="1045" t="s">
        <v>301</v>
      </c>
      <c r="B111" s="589" t="s">
        <v>110</v>
      </c>
      <c r="C111" s="933" t="s">
        <v>159</v>
      </c>
      <c r="D111" s="579">
        <f>D112</f>
        <v>508550</v>
      </c>
      <c r="E111" s="580">
        <f t="shared" si="38"/>
        <v>509</v>
      </c>
      <c r="F111" s="777">
        <f>F112</f>
        <v>415</v>
      </c>
      <c r="G111" s="776">
        <f t="shared" si="36"/>
        <v>94</v>
      </c>
    </row>
    <row r="112" spans="1:7" x14ac:dyDescent="0.2">
      <c r="A112" s="1046"/>
      <c r="B112" s="589" t="s">
        <v>111</v>
      </c>
      <c r="C112" s="934"/>
      <c r="D112" s="579">
        <f>'20.02'!C40</f>
        <v>508550</v>
      </c>
      <c r="E112" s="580">
        <f t="shared" si="38"/>
        <v>509</v>
      </c>
      <c r="F112" s="777">
        <v>415</v>
      </c>
      <c r="G112" s="776">
        <f t="shared" si="36"/>
        <v>94</v>
      </c>
    </row>
    <row r="113" spans="1:7" x14ac:dyDescent="0.2">
      <c r="A113" s="1024" t="s">
        <v>160</v>
      </c>
      <c r="B113" s="572" t="s">
        <v>110</v>
      </c>
      <c r="C113" s="905" t="s">
        <v>161</v>
      </c>
      <c r="D113" s="574">
        <f>D115+D117</f>
        <v>64000</v>
      </c>
      <c r="E113" s="574">
        <f t="shared" ref="E113:F114" si="39">E115+E117</f>
        <v>64</v>
      </c>
      <c r="F113" s="780">
        <f t="shared" si="39"/>
        <v>211</v>
      </c>
      <c r="G113" s="574">
        <f t="shared" ref="G113" si="40">G115+G117</f>
        <v>-147</v>
      </c>
    </row>
    <row r="114" spans="1:7" x14ac:dyDescent="0.2">
      <c r="A114" s="1025"/>
      <c r="B114" s="572" t="s">
        <v>111</v>
      </c>
      <c r="C114" s="906"/>
      <c r="D114" s="574">
        <f>D116+D118</f>
        <v>64000</v>
      </c>
      <c r="E114" s="574">
        <f t="shared" si="39"/>
        <v>64</v>
      </c>
      <c r="F114" s="780">
        <f t="shared" si="39"/>
        <v>211</v>
      </c>
      <c r="G114" s="574">
        <f t="shared" ref="G114" si="41">G116+G118</f>
        <v>-147</v>
      </c>
    </row>
    <row r="115" spans="1:7" hidden="1" x14ac:dyDescent="0.2">
      <c r="A115" s="1022" t="s">
        <v>302</v>
      </c>
      <c r="B115" s="578" t="s">
        <v>110</v>
      </c>
      <c r="C115" s="935" t="s">
        <v>162</v>
      </c>
      <c r="D115" s="579">
        <v>0</v>
      </c>
      <c r="E115" s="580">
        <f t="shared" ref="E115" si="42">ROUND((D115/1000),0)</f>
        <v>0</v>
      </c>
      <c r="F115" s="777"/>
      <c r="G115" s="729"/>
    </row>
    <row r="116" spans="1:7" hidden="1" x14ac:dyDescent="0.2">
      <c r="A116" s="1023"/>
      <c r="B116" s="578" t="s">
        <v>111</v>
      </c>
      <c r="C116" s="936"/>
      <c r="D116" s="579">
        <v>0</v>
      </c>
      <c r="E116" s="580">
        <f t="shared" si="38"/>
        <v>0</v>
      </c>
      <c r="F116" s="777"/>
      <c r="G116" s="729"/>
    </row>
    <row r="117" spans="1:7" x14ac:dyDescent="0.2">
      <c r="A117" s="1022" t="s">
        <v>163</v>
      </c>
      <c r="B117" s="578" t="s">
        <v>110</v>
      </c>
      <c r="C117" s="935" t="s">
        <v>164</v>
      </c>
      <c r="D117" s="579">
        <f>D118</f>
        <v>64000</v>
      </c>
      <c r="E117" s="580">
        <f t="shared" si="38"/>
        <v>64</v>
      </c>
      <c r="F117" s="777">
        <f>F118</f>
        <v>211</v>
      </c>
      <c r="G117" s="776">
        <f t="shared" ref="G117:G118" si="43">E117-F117</f>
        <v>-147</v>
      </c>
    </row>
    <row r="118" spans="1:7" x14ac:dyDescent="0.2">
      <c r="A118" s="1023"/>
      <c r="B118" s="578" t="s">
        <v>111</v>
      </c>
      <c r="C118" s="936"/>
      <c r="D118" s="579">
        <f>'20.05.30'!C58</f>
        <v>64000</v>
      </c>
      <c r="E118" s="580">
        <f t="shared" si="38"/>
        <v>64</v>
      </c>
      <c r="F118" s="777">
        <v>211</v>
      </c>
      <c r="G118" s="776">
        <f t="shared" si="43"/>
        <v>-147</v>
      </c>
    </row>
    <row r="119" spans="1:7" x14ac:dyDescent="0.2">
      <c r="A119" s="1024" t="s">
        <v>303</v>
      </c>
      <c r="B119" s="572" t="s">
        <v>110</v>
      </c>
      <c r="C119" s="905" t="s">
        <v>165</v>
      </c>
      <c r="D119" s="574">
        <f>D121+D123</f>
        <v>831000</v>
      </c>
      <c r="E119" s="574">
        <f t="shared" ref="E119:F120" si="44">E121+E123</f>
        <v>831</v>
      </c>
      <c r="F119" s="780">
        <f t="shared" si="44"/>
        <v>275</v>
      </c>
      <c r="G119" s="574">
        <f t="shared" ref="G119" si="45">G121+G123</f>
        <v>556</v>
      </c>
    </row>
    <row r="120" spans="1:7" x14ac:dyDescent="0.2">
      <c r="A120" s="1025"/>
      <c r="B120" s="572" t="s">
        <v>111</v>
      </c>
      <c r="C120" s="906"/>
      <c r="D120" s="574">
        <f>D122+D124</f>
        <v>831000</v>
      </c>
      <c r="E120" s="574">
        <f t="shared" si="44"/>
        <v>831</v>
      </c>
      <c r="F120" s="780">
        <f t="shared" si="44"/>
        <v>275</v>
      </c>
      <c r="G120" s="574">
        <f t="shared" ref="G120" si="46">G122+G124</f>
        <v>556</v>
      </c>
    </row>
    <row r="121" spans="1:7" x14ac:dyDescent="0.2">
      <c r="A121" s="1022" t="s">
        <v>304</v>
      </c>
      <c r="B121" s="578" t="s">
        <v>110</v>
      </c>
      <c r="C121" s="935" t="s">
        <v>166</v>
      </c>
      <c r="D121" s="579">
        <f>D122</f>
        <v>50000</v>
      </c>
      <c r="E121" s="580">
        <f t="shared" ref="E121" si="47">ROUND((D121/1000),0)</f>
        <v>50</v>
      </c>
      <c r="F121" s="777">
        <f>F122</f>
        <v>75</v>
      </c>
      <c r="G121" s="776">
        <f t="shared" ref="G121:G134" si="48">E121-F121</f>
        <v>-25</v>
      </c>
    </row>
    <row r="122" spans="1:7" x14ac:dyDescent="0.2">
      <c r="A122" s="1023"/>
      <c r="B122" s="578" t="s">
        <v>111</v>
      </c>
      <c r="C122" s="936"/>
      <c r="D122" s="579">
        <f>'20.06.01'!C39</f>
        <v>50000</v>
      </c>
      <c r="E122" s="580">
        <f t="shared" si="38"/>
        <v>50</v>
      </c>
      <c r="F122" s="777">
        <v>75</v>
      </c>
      <c r="G122" s="776">
        <f t="shared" si="48"/>
        <v>-25</v>
      </c>
    </row>
    <row r="123" spans="1:7" x14ac:dyDescent="0.2">
      <c r="A123" s="1022" t="s">
        <v>305</v>
      </c>
      <c r="B123" s="578" t="s">
        <v>110</v>
      </c>
      <c r="C123" s="935" t="s">
        <v>167</v>
      </c>
      <c r="D123" s="579">
        <f>D124</f>
        <v>781000</v>
      </c>
      <c r="E123" s="580">
        <f t="shared" si="38"/>
        <v>781</v>
      </c>
      <c r="F123" s="777">
        <f>F124</f>
        <v>200</v>
      </c>
      <c r="G123" s="776">
        <f t="shared" si="48"/>
        <v>581</v>
      </c>
    </row>
    <row r="124" spans="1:7" x14ac:dyDescent="0.2">
      <c r="A124" s="1023"/>
      <c r="B124" s="578" t="s">
        <v>111</v>
      </c>
      <c r="C124" s="936"/>
      <c r="D124" s="579">
        <f>'20.06.02'!C36</f>
        <v>781000</v>
      </c>
      <c r="E124" s="580">
        <f t="shared" si="38"/>
        <v>781</v>
      </c>
      <c r="F124" s="777">
        <v>200</v>
      </c>
      <c r="G124" s="776">
        <f t="shared" si="48"/>
        <v>581</v>
      </c>
    </row>
    <row r="125" spans="1:7" x14ac:dyDescent="0.2">
      <c r="A125" s="1045" t="s">
        <v>306</v>
      </c>
      <c r="B125" s="589" t="s">
        <v>110</v>
      </c>
      <c r="C125" s="933" t="s">
        <v>168</v>
      </c>
      <c r="D125" s="579">
        <f>D126</f>
        <v>0</v>
      </c>
      <c r="E125" s="580">
        <f t="shared" ref="E125" si="49">ROUND((D125/1000),0)</f>
        <v>0</v>
      </c>
      <c r="F125" s="777">
        <v>0</v>
      </c>
      <c r="G125" s="776">
        <f t="shared" si="48"/>
        <v>0</v>
      </c>
    </row>
    <row r="126" spans="1:7" x14ac:dyDescent="0.2">
      <c r="A126" s="1046"/>
      <c r="B126" s="589" t="s">
        <v>111</v>
      </c>
      <c r="C126" s="934"/>
      <c r="D126" s="579">
        <f>'20.11'!C11</f>
        <v>0</v>
      </c>
      <c r="E126" s="580">
        <f t="shared" si="38"/>
        <v>0</v>
      </c>
      <c r="F126" s="777">
        <v>0</v>
      </c>
      <c r="G126" s="776">
        <f t="shared" si="48"/>
        <v>0</v>
      </c>
    </row>
    <row r="127" spans="1:7" x14ac:dyDescent="0.2">
      <c r="A127" s="1045" t="s">
        <v>307</v>
      </c>
      <c r="B127" s="589" t="s">
        <v>110</v>
      </c>
      <c r="C127" s="933" t="s">
        <v>169</v>
      </c>
      <c r="D127" s="579">
        <f>D128</f>
        <v>2592800</v>
      </c>
      <c r="E127" s="580">
        <f t="shared" si="38"/>
        <v>2593</v>
      </c>
      <c r="F127" s="777">
        <f>F128</f>
        <v>570</v>
      </c>
      <c r="G127" s="776">
        <f t="shared" si="48"/>
        <v>2023</v>
      </c>
    </row>
    <row r="128" spans="1:7" x14ac:dyDescent="0.2">
      <c r="A128" s="1046"/>
      <c r="B128" s="589" t="s">
        <v>111</v>
      </c>
      <c r="C128" s="934"/>
      <c r="D128" s="579">
        <f>'20.12'!C51</f>
        <v>2592800</v>
      </c>
      <c r="E128" s="580">
        <f t="shared" si="38"/>
        <v>2593</v>
      </c>
      <c r="F128" s="777">
        <v>570</v>
      </c>
      <c r="G128" s="776">
        <f t="shared" si="48"/>
        <v>2023</v>
      </c>
    </row>
    <row r="129" spans="1:7" x14ac:dyDescent="0.2">
      <c r="A129" s="1045" t="s">
        <v>308</v>
      </c>
      <c r="B129" s="589" t="s">
        <v>110</v>
      </c>
      <c r="C129" s="933" t="s">
        <v>170</v>
      </c>
      <c r="D129" s="579">
        <f>D130</f>
        <v>320690</v>
      </c>
      <c r="E129" s="580">
        <f t="shared" si="38"/>
        <v>321</v>
      </c>
      <c r="F129" s="777">
        <f>F130</f>
        <v>461</v>
      </c>
      <c r="G129" s="776">
        <f t="shared" si="48"/>
        <v>-140</v>
      </c>
    </row>
    <row r="130" spans="1:7" x14ac:dyDescent="0.2">
      <c r="A130" s="1046"/>
      <c r="B130" s="589" t="s">
        <v>111</v>
      </c>
      <c r="C130" s="934"/>
      <c r="D130" s="579">
        <f>'20.13'!C46</f>
        <v>320690</v>
      </c>
      <c r="E130" s="580">
        <f t="shared" si="38"/>
        <v>321</v>
      </c>
      <c r="F130" s="777">
        <v>461</v>
      </c>
      <c r="G130" s="776">
        <f t="shared" si="48"/>
        <v>-140</v>
      </c>
    </row>
    <row r="131" spans="1:7" x14ac:dyDescent="0.2">
      <c r="A131" s="1045" t="s">
        <v>309</v>
      </c>
      <c r="B131" s="589" t="s">
        <v>110</v>
      </c>
      <c r="C131" s="933" t="s">
        <v>171</v>
      </c>
      <c r="D131" s="579">
        <f>D132</f>
        <v>34000</v>
      </c>
      <c r="E131" s="580">
        <f t="shared" si="38"/>
        <v>34</v>
      </c>
      <c r="F131" s="777">
        <f>F132</f>
        <v>154</v>
      </c>
      <c r="G131" s="776">
        <f t="shared" si="48"/>
        <v>-120</v>
      </c>
    </row>
    <row r="132" spans="1:7" x14ac:dyDescent="0.2">
      <c r="A132" s="1046"/>
      <c r="B132" s="589" t="s">
        <v>111</v>
      </c>
      <c r="C132" s="934"/>
      <c r="D132" s="579">
        <f>'20.14'!C11</f>
        <v>34000</v>
      </c>
      <c r="E132" s="580">
        <f t="shared" si="38"/>
        <v>34</v>
      </c>
      <c r="F132" s="777">
        <v>154</v>
      </c>
      <c r="G132" s="776">
        <f t="shared" si="48"/>
        <v>-120</v>
      </c>
    </row>
    <row r="133" spans="1:7" x14ac:dyDescent="0.2">
      <c r="A133" s="1047" t="s">
        <v>310</v>
      </c>
      <c r="B133" s="589" t="s">
        <v>110</v>
      </c>
      <c r="C133" s="933" t="s">
        <v>172</v>
      </c>
      <c r="D133" s="579">
        <f>D134</f>
        <v>460000</v>
      </c>
      <c r="E133" s="580">
        <f t="shared" si="38"/>
        <v>460</v>
      </c>
      <c r="F133" s="777">
        <f>F134</f>
        <v>274</v>
      </c>
      <c r="G133" s="776">
        <f t="shared" si="48"/>
        <v>186</v>
      </c>
    </row>
    <row r="134" spans="1:7" x14ac:dyDescent="0.2">
      <c r="A134" s="1048"/>
      <c r="B134" s="590" t="s">
        <v>111</v>
      </c>
      <c r="C134" s="934"/>
      <c r="D134" s="579">
        <f>'20.25'!C48</f>
        <v>460000</v>
      </c>
      <c r="E134" s="580">
        <f t="shared" si="38"/>
        <v>460</v>
      </c>
      <c r="F134" s="777">
        <v>274</v>
      </c>
      <c r="G134" s="776">
        <f t="shared" si="48"/>
        <v>186</v>
      </c>
    </row>
    <row r="135" spans="1:7" x14ac:dyDescent="0.2">
      <c r="A135" s="1024" t="s">
        <v>173</v>
      </c>
      <c r="B135" s="572" t="s">
        <v>110</v>
      </c>
      <c r="C135" s="905" t="s">
        <v>174</v>
      </c>
      <c r="D135" s="574">
        <f>D137+D139+D141+D143+D145+D147</f>
        <v>1995920</v>
      </c>
      <c r="E135" s="574">
        <f t="shared" ref="E135:F136" si="50">E137+E139+E141+E143+E145+E147</f>
        <v>1996</v>
      </c>
      <c r="F135" s="780">
        <f t="shared" si="50"/>
        <v>1851</v>
      </c>
      <c r="G135" s="574">
        <f t="shared" ref="G135" si="51">G137+G139+G141+G143+G145+G147</f>
        <v>145</v>
      </c>
    </row>
    <row r="136" spans="1:7" x14ac:dyDescent="0.2">
      <c r="A136" s="1025"/>
      <c r="B136" s="572" t="s">
        <v>111</v>
      </c>
      <c r="C136" s="906"/>
      <c r="D136" s="574">
        <f>D138+D140+D142+D144+D146+D148</f>
        <v>1995920</v>
      </c>
      <c r="E136" s="574">
        <f t="shared" si="50"/>
        <v>1996</v>
      </c>
      <c r="F136" s="780">
        <f t="shared" si="50"/>
        <v>1851</v>
      </c>
      <c r="G136" s="574">
        <f t="shared" ref="G136" si="52">G138+G140+G142+G144+G146+G148</f>
        <v>145</v>
      </c>
    </row>
    <row r="137" spans="1:7" x14ac:dyDescent="0.2">
      <c r="A137" s="1022" t="s">
        <v>311</v>
      </c>
      <c r="B137" s="578" t="s">
        <v>110</v>
      </c>
      <c r="C137" s="935" t="s">
        <v>175</v>
      </c>
      <c r="D137" s="579">
        <f>D138</f>
        <v>12000</v>
      </c>
      <c r="E137" s="580">
        <f t="shared" ref="E137" si="53">ROUND((D137/1000),0)</f>
        <v>12</v>
      </c>
      <c r="F137" s="777">
        <f>F138</f>
        <v>51</v>
      </c>
      <c r="G137" s="776">
        <f t="shared" ref="G137:G148" si="54">E137-F137</f>
        <v>-39</v>
      </c>
    </row>
    <row r="138" spans="1:7" x14ac:dyDescent="0.2">
      <c r="A138" s="1023"/>
      <c r="B138" s="578" t="s">
        <v>111</v>
      </c>
      <c r="C138" s="936"/>
      <c r="D138" s="579">
        <f>'20.30.01'!C51</f>
        <v>12000</v>
      </c>
      <c r="E138" s="580">
        <f t="shared" si="38"/>
        <v>12</v>
      </c>
      <c r="F138" s="777">
        <v>51</v>
      </c>
      <c r="G138" s="776">
        <f t="shared" si="54"/>
        <v>-39</v>
      </c>
    </row>
    <row r="139" spans="1:7" x14ac:dyDescent="0.2">
      <c r="A139" s="1049" t="s">
        <v>312</v>
      </c>
      <c r="B139" s="578" t="s">
        <v>110</v>
      </c>
      <c r="C139" s="935" t="s">
        <v>177</v>
      </c>
      <c r="D139" s="579">
        <f>D140</f>
        <v>60000</v>
      </c>
      <c r="E139" s="580">
        <f t="shared" si="38"/>
        <v>60</v>
      </c>
      <c r="F139" s="777">
        <f>F140</f>
        <v>615</v>
      </c>
      <c r="G139" s="776">
        <f t="shared" si="54"/>
        <v>-555</v>
      </c>
    </row>
    <row r="140" spans="1:7" x14ac:dyDescent="0.2">
      <c r="A140" s="1050"/>
      <c r="B140" s="578" t="s">
        <v>111</v>
      </c>
      <c r="C140" s="936"/>
      <c r="D140" s="579">
        <f>'20.30.02'!C37</f>
        <v>60000</v>
      </c>
      <c r="E140" s="580">
        <f t="shared" si="38"/>
        <v>60</v>
      </c>
      <c r="F140" s="777">
        <v>615</v>
      </c>
      <c r="G140" s="776">
        <f t="shared" si="54"/>
        <v>-555</v>
      </c>
    </row>
    <row r="141" spans="1:7" x14ac:dyDescent="0.2">
      <c r="A141" s="1022" t="s">
        <v>313</v>
      </c>
      <c r="B141" s="578" t="s">
        <v>110</v>
      </c>
      <c r="C141" s="935" t="s">
        <v>178</v>
      </c>
      <c r="D141" s="579">
        <f>D142</f>
        <v>25000</v>
      </c>
      <c r="E141" s="580">
        <f t="shared" si="38"/>
        <v>25</v>
      </c>
      <c r="F141" s="777">
        <f>F142</f>
        <v>14</v>
      </c>
      <c r="G141" s="776">
        <f t="shared" si="54"/>
        <v>11</v>
      </c>
    </row>
    <row r="142" spans="1:7" x14ac:dyDescent="0.2">
      <c r="A142" s="1023"/>
      <c r="B142" s="578" t="s">
        <v>111</v>
      </c>
      <c r="C142" s="936"/>
      <c r="D142" s="579">
        <f>'20.30.03'!C43</f>
        <v>25000</v>
      </c>
      <c r="E142" s="580">
        <f t="shared" si="38"/>
        <v>25</v>
      </c>
      <c r="F142" s="777">
        <v>14</v>
      </c>
      <c r="G142" s="776">
        <f t="shared" si="54"/>
        <v>11</v>
      </c>
    </row>
    <row r="143" spans="1:7" x14ac:dyDescent="0.2">
      <c r="A143" s="1022" t="s">
        <v>179</v>
      </c>
      <c r="B143" s="578" t="s">
        <v>110</v>
      </c>
      <c r="C143" s="935" t="s">
        <v>180</v>
      </c>
      <c r="D143" s="579">
        <f>D144</f>
        <v>319920</v>
      </c>
      <c r="E143" s="580">
        <f t="shared" si="38"/>
        <v>320</v>
      </c>
      <c r="F143" s="777">
        <f>F144</f>
        <v>218</v>
      </c>
      <c r="G143" s="776">
        <f t="shared" si="54"/>
        <v>102</v>
      </c>
    </row>
    <row r="144" spans="1:7" x14ac:dyDescent="0.2">
      <c r="A144" s="1023"/>
      <c r="B144" s="578" t="s">
        <v>111</v>
      </c>
      <c r="C144" s="936"/>
      <c r="D144" s="579">
        <f>'20.30.04'!D36</f>
        <v>319920</v>
      </c>
      <c r="E144" s="580">
        <f t="shared" si="38"/>
        <v>320</v>
      </c>
      <c r="F144" s="777">
        <v>218</v>
      </c>
      <c r="G144" s="776">
        <f t="shared" si="54"/>
        <v>102</v>
      </c>
    </row>
    <row r="145" spans="1:7" x14ac:dyDescent="0.2">
      <c r="A145" s="1022" t="s">
        <v>314</v>
      </c>
      <c r="B145" s="578" t="s">
        <v>110</v>
      </c>
      <c r="C145" s="935" t="s">
        <v>181</v>
      </c>
      <c r="D145" s="579">
        <f>D146</f>
        <v>8000</v>
      </c>
      <c r="E145" s="580">
        <f t="shared" si="38"/>
        <v>8</v>
      </c>
      <c r="F145" s="777">
        <f>F146</f>
        <v>8</v>
      </c>
      <c r="G145" s="776">
        <f t="shared" si="54"/>
        <v>0</v>
      </c>
    </row>
    <row r="146" spans="1:7" x14ac:dyDescent="0.2">
      <c r="A146" s="1023"/>
      <c r="B146" s="578" t="s">
        <v>111</v>
      </c>
      <c r="C146" s="936"/>
      <c r="D146" s="579">
        <f>'20.30.07'!D28</f>
        <v>8000</v>
      </c>
      <c r="E146" s="580">
        <f t="shared" si="38"/>
        <v>8</v>
      </c>
      <c r="F146" s="777">
        <v>8</v>
      </c>
      <c r="G146" s="776">
        <f t="shared" si="54"/>
        <v>0</v>
      </c>
    </row>
    <row r="147" spans="1:7" x14ac:dyDescent="0.2">
      <c r="A147" s="1022" t="s">
        <v>315</v>
      </c>
      <c r="B147" s="578" t="s">
        <v>110</v>
      </c>
      <c r="C147" s="935" t="s">
        <v>182</v>
      </c>
      <c r="D147" s="579">
        <f>D148</f>
        <v>1571000</v>
      </c>
      <c r="E147" s="580">
        <f t="shared" si="38"/>
        <v>1571</v>
      </c>
      <c r="F147" s="777">
        <f>F148</f>
        <v>945</v>
      </c>
      <c r="G147" s="776">
        <f t="shared" si="54"/>
        <v>626</v>
      </c>
    </row>
    <row r="148" spans="1:7" x14ac:dyDescent="0.2">
      <c r="A148" s="1023"/>
      <c r="B148" s="578" t="s">
        <v>111</v>
      </c>
      <c r="C148" s="936"/>
      <c r="D148" s="579">
        <f>'20.30.30'!C41</f>
        <v>1571000</v>
      </c>
      <c r="E148" s="580">
        <f t="shared" si="38"/>
        <v>1571</v>
      </c>
      <c r="F148" s="777">
        <v>945</v>
      </c>
      <c r="G148" s="776">
        <f t="shared" si="54"/>
        <v>626</v>
      </c>
    </row>
    <row r="149" spans="1:7" hidden="1" x14ac:dyDescent="0.2">
      <c r="A149" s="1047" t="s">
        <v>316</v>
      </c>
      <c r="B149" s="589" t="s">
        <v>110</v>
      </c>
      <c r="C149" s="933" t="s">
        <v>183</v>
      </c>
      <c r="D149" s="591" t="e">
        <f>D150</f>
        <v>#REF!</v>
      </c>
      <c r="E149" s="580" t="e">
        <f t="shared" si="38"/>
        <v>#REF!</v>
      </c>
      <c r="F149" s="777"/>
      <c r="G149" s="729"/>
    </row>
    <row r="150" spans="1:7" hidden="1" x14ac:dyDescent="0.2">
      <c r="A150" s="1048"/>
      <c r="B150" s="578" t="s">
        <v>111</v>
      </c>
      <c r="C150" s="934"/>
      <c r="D150" s="580" t="e">
        <f>D152</f>
        <v>#REF!</v>
      </c>
      <c r="E150" s="580" t="e">
        <f t="shared" si="38"/>
        <v>#REF!</v>
      </c>
      <c r="F150" s="777"/>
      <c r="G150" s="729"/>
    </row>
    <row r="151" spans="1:7" hidden="1" x14ac:dyDescent="0.2">
      <c r="A151" s="1033" t="s">
        <v>317</v>
      </c>
      <c r="B151" s="589" t="s">
        <v>110</v>
      </c>
      <c r="C151" s="933" t="s">
        <v>184</v>
      </c>
      <c r="D151" s="580" t="e">
        <f>D153+D155+D157</f>
        <v>#REF!</v>
      </c>
      <c r="E151" s="580" t="e">
        <f t="shared" si="38"/>
        <v>#REF!</v>
      </c>
      <c r="F151" s="777"/>
      <c r="G151" s="729"/>
    </row>
    <row r="152" spans="1:7" hidden="1" x14ac:dyDescent="0.2">
      <c r="A152" s="1034"/>
      <c r="B152" s="578" t="s">
        <v>111</v>
      </c>
      <c r="C152" s="934"/>
      <c r="D152" s="580" t="e">
        <f>D154+D156+D158</f>
        <v>#REF!</v>
      </c>
      <c r="E152" s="580" t="e">
        <f t="shared" si="38"/>
        <v>#REF!</v>
      </c>
      <c r="F152" s="777"/>
      <c r="G152" s="729"/>
    </row>
    <row r="153" spans="1:7" hidden="1" x14ac:dyDescent="0.2">
      <c r="A153" s="1022" t="s">
        <v>318</v>
      </c>
      <c r="B153" s="589" t="s">
        <v>110</v>
      </c>
      <c r="C153" s="935" t="s">
        <v>185</v>
      </c>
      <c r="D153" s="580" t="e">
        <f>D154</f>
        <v>#REF!</v>
      </c>
      <c r="E153" s="580" t="e">
        <f t="shared" si="38"/>
        <v>#REF!</v>
      </c>
      <c r="F153" s="777"/>
      <c r="G153" s="729"/>
    </row>
    <row r="154" spans="1:7" hidden="1" x14ac:dyDescent="0.2">
      <c r="A154" s="1023"/>
      <c r="B154" s="578" t="s">
        <v>111</v>
      </c>
      <c r="C154" s="936"/>
      <c r="D154" s="579" t="e">
        <f>F154+#REF!+#REF!+#REF!</f>
        <v>#REF!</v>
      </c>
      <c r="E154" s="580" t="e">
        <f t="shared" si="38"/>
        <v>#REF!</v>
      </c>
      <c r="F154" s="777"/>
      <c r="G154" s="729"/>
    </row>
    <row r="155" spans="1:7" hidden="1" x14ac:dyDescent="0.2">
      <c r="A155" s="1022" t="s">
        <v>319</v>
      </c>
      <c r="B155" s="589" t="s">
        <v>110</v>
      </c>
      <c r="C155" s="935" t="s">
        <v>186</v>
      </c>
      <c r="D155" s="579" t="e">
        <f>D156</f>
        <v>#REF!</v>
      </c>
      <c r="E155" s="580" t="e">
        <f t="shared" si="38"/>
        <v>#REF!</v>
      </c>
      <c r="F155" s="777"/>
      <c r="G155" s="729"/>
    </row>
    <row r="156" spans="1:7" hidden="1" x14ac:dyDescent="0.2">
      <c r="A156" s="1023"/>
      <c r="B156" s="578" t="s">
        <v>111</v>
      </c>
      <c r="C156" s="936"/>
      <c r="D156" s="579" t="e">
        <f>F156+#REF!+#REF!+#REF!</f>
        <v>#REF!</v>
      </c>
      <c r="E156" s="580" t="e">
        <f t="shared" si="38"/>
        <v>#REF!</v>
      </c>
      <c r="F156" s="777"/>
      <c r="G156" s="729"/>
    </row>
    <row r="157" spans="1:7" hidden="1" x14ac:dyDescent="0.2">
      <c r="A157" s="1022" t="s">
        <v>187</v>
      </c>
      <c r="B157" s="589" t="s">
        <v>110</v>
      </c>
      <c r="C157" s="935" t="s">
        <v>188</v>
      </c>
      <c r="D157" s="579" t="e">
        <f>D158</f>
        <v>#REF!</v>
      </c>
      <c r="E157" s="580" t="e">
        <f t="shared" si="38"/>
        <v>#REF!</v>
      </c>
      <c r="F157" s="777"/>
      <c r="G157" s="729"/>
    </row>
    <row r="158" spans="1:7" hidden="1" x14ac:dyDescent="0.2">
      <c r="A158" s="1023"/>
      <c r="B158" s="578" t="s">
        <v>111</v>
      </c>
      <c r="C158" s="936"/>
      <c r="D158" s="579" t="e">
        <f>F158+#REF!+#REF!+#REF!</f>
        <v>#REF!</v>
      </c>
      <c r="E158" s="580" t="e">
        <f t="shared" ref="E158:E228" si="55">ROUND((D158/1000),0)</f>
        <v>#REF!</v>
      </c>
      <c r="F158" s="777"/>
      <c r="G158" s="729"/>
    </row>
    <row r="159" spans="1:7" hidden="1" x14ac:dyDescent="0.2">
      <c r="A159" s="1045" t="s">
        <v>320</v>
      </c>
      <c r="B159" s="589" t="s">
        <v>110</v>
      </c>
      <c r="C159" s="933">
        <v>57</v>
      </c>
      <c r="D159" s="591" t="e">
        <f>D161+D163</f>
        <v>#REF!</v>
      </c>
      <c r="E159" s="580" t="e">
        <f t="shared" si="55"/>
        <v>#REF!</v>
      </c>
      <c r="F159" s="777"/>
      <c r="G159" s="729"/>
    </row>
    <row r="160" spans="1:7" hidden="1" x14ac:dyDescent="0.2">
      <c r="A160" s="1046"/>
      <c r="B160" s="589" t="s">
        <v>111</v>
      </c>
      <c r="C160" s="934"/>
      <c r="D160" s="580" t="e">
        <f>D162+D164</f>
        <v>#REF!</v>
      </c>
      <c r="E160" s="580" t="e">
        <f t="shared" si="55"/>
        <v>#REF!</v>
      </c>
      <c r="F160" s="777"/>
      <c r="G160" s="729"/>
    </row>
    <row r="161" spans="1:7" hidden="1" x14ac:dyDescent="0.2">
      <c r="A161" s="1045" t="s">
        <v>321</v>
      </c>
      <c r="B161" s="589" t="s">
        <v>110</v>
      </c>
      <c r="C161" s="933">
        <v>57.01</v>
      </c>
      <c r="D161" s="579" t="e">
        <f>D162</f>
        <v>#REF!</v>
      </c>
      <c r="E161" s="580" t="e">
        <f t="shared" si="55"/>
        <v>#REF!</v>
      </c>
      <c r="F161" s="777"/>
      <c r="G161" s="729"/>
    </row>
    <row r="162" spans="1:7" hidden="1" x14ac:dyDescent="0.2">
      <c r="A162" s="1046"/>
      <c r="B162" s="578" t="s">
        <v>111</v>
      </c>
      <c r="C162" s="934"/>
      <c r="D162" s="579" t="e">
        <f>F162+#REF!+#REF!+#REF!</f>
        <v>#REF!</v>
      </c>
      <c r="E162" s="580" t="e">
        <f t="shared" si="55"/>
        <v>#REF!</v>
      </c>
      <c r="F162" s="777"/>
      <c r="G162" s="729"/>
    </row>
    <row r="163" spans="1:7" hidden="1" x14ac:dyDescent="0.2">
      <c r="A163" s="1045" t="s">
        <v>189</v>
      </c>
      <c r="B163" s="589" t="s">
        <v>110</v>
      </c>
      <c r="C163" s="933">
        <v>57.02</v>
      </c>
      <c r="D163" s="580" t="e">
        <f>D165</f>
        <v>#REF!</v>
      </c>
      <c r="E163" s="580" t="e">
        <f t="shared" si="55"/>
        <v>#REF!</v>
      </c>
      <c r="F163" s="777"/>
      <c r="G163" s="729"/>
    </row>
    <row r="164" spans="1:7" hidden="1" x14ac:dyDescent="0.2">
      <c r="A164" s="1046"/>
      <c r="B164" s="578" t="s">
        <v>111</v>
      </c>
      <c r="C164" s="934"/>
      <c r="D164" s="580" t="e">
        <f>D166</f>
        <v>#REF!</v>
      </c>
      <c r="E164" s="580" t="e">
        <f t="shared" si="55"/>
        <v>#REF!</v>
      </c>
      <c r="F164" s="777"/>
      <c r="G164" s="729"/>
    </row>
    <row r="165" spans="1:7" hidden="1" x14ac:dyDescent="0.2">
      <c r="A165" s="1022" t="s">
        <v>322</v>
      </c>
      <c r="B165" s="589" t="s">
        <v>110</v>
      </c>
      <c r="C165" s="933" t="s">
        <v>190</v>
      </c>
      <c r="D165" s="580" t="e">
        <f>D166</f>
        <v>#REF!</v>
      </c>
      <c r="E165" s="580" t="e">
        <f t="shared" si="55"/>
        <v>#REF!</v>
      </c>
      <c r="F165" s="777"/>
      <c r="G165" s="729"/>
    </row>
    <row r="166" spans="1:7" hidden="1" x14ac:dyDescent="0.2">
      <c r="A166" s="1023"/>
      <c r="B166" s="578" t="s">
        <v>111</v>
      </c>
      <c r="C166" s="934"/>
      <c r="D166" s="580" t="e">
        <f>F166+#REF!+#REF!+#REF!</f>
        <v>#REF!</v>
      </c>
      <c r="E166" s="580" t="e">
        <f t="shared" si="55"/>
        <v>#REF!</v>
      </c>
      <c r="F166" s="777"/>
      <c r="G166" s="729"/>
    </row>
    <row r="167" spans="1:7" x14ac:dyDescent="0.2">
      <c r="A167" s="1043" t="s">
        <v>323</v>
      </c>
      <c r="B167" s="572" t="s">
        <v>110</v>
      </c>
      <c r="C167" s="905">
        <v>58</v>
      </c>
      <c r="D167" s="574">
        <f t="shared" ref="D167:G168" si="56">D169+D177+D185+D193</f>
        <v>34440000</v>
      </c>
      <c r="E167" s="574">
        <f t="shared" si="56"/>
        <v>34440</v>
      </c>
      <c r="F167" s="780">
        <f t="shared" si="56"/>
        <v>1022</v>
      </c>
      <c r="G167" s="574">
        <f t="shared" si="56"/>
        <v>0</v>
      </c>
    </row>
    <row r="168" spans="1:7" x14ac:dyDescent="0.2">
      <c r="A168" s="1044"/>
      <c r="B168" s="572" t="s">
        <v>111</v>
      </c>
      <c r="C168" s="906"/>
      <c r="D168" s="574">
        <f t="shared" si="56"/>
        <v>34440000</v>
      </c>
      <c r="E168" s="574">
        <f t="shared" si="56"/>
        <v>34440</v>
      </c>
      <c r="F168" s="780">
        <f t="shared" si="56"/>
        <v>0</v>
      </c>
      <c r="G168" s="574">
        <f t="shared" si="56"/>
        <v>0</v>
      </c>
    </row>
    <row r="169" spans="1:7" x14ac:dyDescent="0.2">
      <c r="A169" s="1043" t="s">
        <v>345</v>
      </c>
      <c r="B169" s="572" t="s">
        <v>110</v>
      </c>
      <c r="C169" s="905" t="s">
        <v>346</v>
      </c>
      <c r="D169" s="574">
        <f>D171+D173+D175</f>
        <v>23801000</v>
      </c>
      <c r="E169" s="574">
        <f t="shared" ref="E169:F170" si="57">E171+E173+E175</f>
        <v>23801</v>
      </c>
      <c r="F169" s="780">
        <f t="shared" si="57"/>
        <v>0</v>
      </c>
      <c r="G169" s="574">
        <f t="shared" ref="G169" si="58">G171+G173+G175</f>
        <v>0</v>
      </c>
    </row>
    <row r="170" spans="1:7" x14ac:dyDescent="0.2">
      <c r="A170" s="1044"/>
      <c r="B170" s="572" t="s">
        <v>111</v>
      </c>
      <c r="C170" s="906"/>
      <c r="D170" s="574">
        <f>D172+D174+D176</f>
        <v>23801000</v>
      </c>
      <c r="E170" s="574">
        <f t="shared" si="57"/>
        <v>23801</v>
      </c>
      <c r="F170" s="780">
        <f t="shared" si="57"/>
        <v>0</v>
      </c>
      <c r="G170" s="574">
        <f t="shared" ref="G170" si="59">G172+G174+G176</f>
        <v>0</v>
      </c>
    </row>
    <row r="171" spans="1:7" x14ac:dyDescent="0.2">
      <c r="A171" s="1022" t="s">
        <v>324</v>
      </c>
      <c r="B171" s="578" t="s">
        <v>110</v>
      </c>
      <c r="C171" s="935" t="s">
        <v>347</v>
      </c>
      <c r="D171" s="579">
        <f>'58.01'!E17</f>
        <v>3704000</v>
      </c>
      <c r="E171" s="580">
        <f t="shared" ref="E171" si="60">ROUND((D171/1000),0)</f>
        <v>3704</v>
      </c>
      <c r="F171" s="777"/>
      <c r="G171" s="729"/>
    </row>
    <row r="172" spans="1:7" x14ac:dyDescent="0.2">
      <c r="A172" s="1023"/>
      <c r="B172" s="578" t="s">
        <v>111</v>
      </c>
      <c r="C172" s="936"/>
      <c r="D172" s="579">
        <f>'58.01'!C17</f>
        <v>3704000</v>
      </c>
      <c r="E172" s="580">
        <f t="shared" si="55"/>
        <v>3704</v>
      </c>
      <c r="F172" s="777"/>
      <c r="G172" s="729"/>
    </row>
    <row r="173" spans="1:7" x14ac:dyDescent="0.2">
      <c r="A173" s="1022" t="s">
        <v>325</v>
      </c>
      <c r="B173" s="578" t="s">
        <v>110</v>
      </c>
      <c r="C173" s="935" t="s">
        <v>348</v>
      </c>
      <c r="D173" s="579">
        <f>'58.01'!J17</f>
        <v>20096000</v>
      </c>
      <c r="E173" s="580">
        <f t="shared" si="55"/>
        <v>20096</v>
      </c>
      <c r="F173" s="777"/>
      <c r="G173" s="729"/>
    </row>
    <row r="174" spans="1:7" x14ac:dyDescent="0.2">
      <c r="A174" s="1023"/>
      <c r="B174" s="578" t="s">
        <v>111</v>
      </c>
      <c r="C174" s="936"/>
      <c r="D174" s="579">
        <f>'58.01'!H17</f>
        <v>20096000</v>
      </c>
      <c r="E174" s="580">
        <f t="shared" si="55"/>
        <v>20096</v>
      </c>
      <c r="F174" s="777"/>
      <c r="G174" s="729"/>
    </row>
    <row r="175" spans="1:7" x14ac:dyDescent="0.2">
      <c r="A175" s="1022" t="s">
        <v>187</v>
      </c>
      <c r="B175" s="578" t="s">
        <v>110</v>
      </c>
      <c r="C175" s="935" t="s">
        <v>349</v>
      </c>
      <c r="D175" s="579">
        <f>D176</f>
        <v>1000</v>
      </c>
      <c r="E175" s="580">
        <f t="shared" si="55"/>
        <v>1</v>
      </c>
      <c r="F175" s="777">
        <v>0</v>
      </c>
      <c r="G175" s="729"/>
    </row>
    <row r="176" spans="1:7" x14ac:dyDescent="0.2">
      <c r="A176" s="1023"/>
      <c r="B176" s="578" t="s">
        <v>111</v>
      </c>
      <c r="C176" s="936"/>
      <c r="D176" s="579">
        <f>'58.01'!M17</f>
        <v>1000</v>
      </c>
      <c r="E176" s="580">
        <f t="shared" si="55"/>
        <v>1</v>
      </c>
      <c r="F176" s="777">
        <v>0</v>
      </c>
      <c r="G176" s="729"/>
    </row>
    <row r="177" spans="1:7" x14ac:dyDescent="0.2">
      <c r="A177" s="1043" t="s">
        <v>345</v>
      </c>
      <c r="B177" s="572" t="s">
        <v>110</v>
      </c>
      <c r="C177" s="905" t="s">
        <v>350</v>
      </c>
      <c r="D177" s="574">
        <f>D179+D181+D183</f>
        <v>8514000</v>
      </c>
      <c r="E177" s="574">
        <f t="shared" ref="E177:F178" si="61">E179+E181+E183</f>
        <v>8514</v>
      </c>
      <c r="F177" s="780">
        <f t="shared" si="61"/>
        <v>1022</v>
      </c>
      <c r="G177" s="574">
        <f t="shared" ref="G177" si="62">G179+G181+G183</f>
        <v>0</v>
      </c>
    </row>
    <row r="178" spans="1:7" x14ac:dyDescent="0.2">
      <c r="A178" s="1044"/>
      <c r="B178" s="572" t="s">
        <v>111</v>
      </c>
      <c r="C178" s="906"/>
      <c r="D178" s="574">
        <f>D180+D182+D184</f>
        <v>8514000</v>
      </c>
      <c r="E178" s="574">
        <f t="shared" si="61"/>
        <v>8514</v>
      </c>
      <c r="F178" s="780">
        <f t="shared" si="61"/>
        <v>0</v>
      </c>
      <c r="G178" s="574">
        <f t="shared" ref="G178" si="63">G180+G182+G184</f>
        <v>0</v>
      </c>
    </row>
    <row r="179" spans="1:7" x14ac:dyDescent="0.2">
      <c r="A179" s="1022" t="s">
        <v>324</v>
      </c>
      <c r="B179" s="578" t="s">
        <v>110</v>
      </c>
      <c r="C179" s="935" t="s">
        <v>351</v>
      </c>
      <c r="D179" s="579">
        <f>D180</f>
        <v>1349000</v>
      </c>
      <c r="E179" s="580">
        <f t="shared" ref="E179" si="64">ROUND((D179/1000),0)</f>
        <v>1349</v>
      </c>
      <c r="F179" s="777">
        <v>1022</v>
      </c>
      <c r="G179" s="729"/>
    </row>
    <row r="180" spans="1:7" x14ac:dyDescent="0.2">
      <c r="A180" s="1023"/>
      <c r="B180" s="578" t="s">
        <v>111</v>
      </c>
      <c r="C180" s="936"/>
      <c r="D180" s="579">
        <f>'58.02'!C13</f>
        <v>1349000</v>
      </c>
      <c r="E180" s="580">
        <f t="shared" si="55"/>
        <v>1349</v>
      </c>
      <c r="F180" s="777"/>
      <c r="G180" s="729"/>
    </row>
    <row r="181" spans="1:7" x14ac:dyDescent="0.2">
      <c r="A181" s="1022" t="s">
        <v>325</v>
      </c>
      <c r="B181" s="578" t="s">
        <v>110</v>
      </c>
      <c r="C181" s="935" t="s">
        <v>352</v>
      </c>
      <c r="D181" s="579">
        <f>D182</f>
        <v>7067000</v>
      </c>
      <c r="E181" s="580">
        <f t="shared" si="55"/>
        <v>7067</v>
      </c>
      <c r="F181" s="777"/>
      <c r="G181" s="729"/>
    </row>
    <row r="182" spans="1:7" x14ac:dyDescent="0.2">
      <c r="A182" s="1023"/>
      <c r="B182" s="578" t="s">
        <v>111</v>
      </c>
      <c r="C182" s="936"/>
      <c r="D182" s="579">
        <f>'58.02'!H13</f>
        <v>7067000</v>
      </c>
      <c r="E182" s="580">
        <f t="shared" si="55"/>
        <v>7067</v>
      </c>
      <c r="F182" s="777"/>
      <c r="G182" s="729"/>
    </row>
    <row r="183" spans="1:7" x14ac:dyDescent="0.2">
      <c r="A183" s="1022" t="s">
        <v>187</v>
      </c>
      <c r="B183" s="578" t="s">
        <v>110</v>
      </c>
      <c r="C183" s="935" t="s">
        <v>353</v>
      </c>
      <c r="D183" s="579">
        <f>D184</f>
        <v>98000</v>
      </c>
      <c r="E183" s="580">
        <f t="shared" si="55"/>
        <v>98</v>
      </c>
      <c r="F183" s="777">
        <v>0</v>
      </c>
      <c r="G183" s="729"/>
    </row>
    <row r="184" spans="1:7" x14ac:dyDescent="0.2">
      <c r="A184" s="1023"/>
      <c r="B184" s="578" t="s">
        <v>111</v>
      </c>
      <c r="C184" s="936"/>
      <c r="D184" s="579">
        <f>'58.02'!M13</f>
        <v>98000</v>
      </c>
      <c r="E184" s="580">
        <f t="shared" si="55"/>
        <v>98</v>
      </c>
      <c r="F184" s="777">
        <v>0</v>
      </c>
      <c r="G184" s="729"/>
    </row>
    <row r="185" spans="1:7" x14ac:dyDescent="0.2">
      <c r="A185" s="1043" t="s">
        <v>345</v>
      </c>
      <c r="B185" s="572" t="s">
        <v>110</v>
      </c>
      <c r="C185" s="905">
        <v>58.14</v>
      </c>
      <c r="D185" s="574">
        <f>D187+D189+D191</f>
        <v>2125000</v>
      </c>
      <c r="E185" s="574">
        <f t="shared" ref="E185:F186" si="65">E187+E189+E191</f>
        <v>2125</v>
      </c>
      <c r="F185" s="780">
        <f t="shared" si="65"/>
        <v>0</v>
      </c>
      <c r="G185" s="574">
        <f t="shared" ref="G185" si="66">G187+G189+G191</f>
        <v>0</v>
      </c>
    </row>
    <row r="186" spans="1:7" x14ac:dyDescent="0.2">
      <c r="A186" s="1044"/>
      <c r="B186" s="572" t="s">
        <v>111</v>
      </c>
      <c r="C186" s="906"/>
      <c r="D186" s="574">
        <f>D188+D190+D192</f>
        <v>2125000</v>
      </c>
      <c r="E186" s="574">
        <f t="shared" si="65"/>
        <v>2125</v>
      </c>
      <c r="F186" s="780">
        <f t="shared" si="65"/>
        <v>0</v>
      </c>
      <c r="G186" s="574">
        <f t="shared" ref="G186" si="67">G188+G190+G192</f>
        <v>0</v>
      </c>
    </row>
    <row r="187" spans="1:7" x14ac:dyDescent="0.2">
      <c r="A187" s="1022" t="s">
        <v>324</v>
      </c>
      <c r="B187" s="578" t="s">
        <v>110</v>
      </c>
      <c r="C187" s="935" t="s">
        <v>354</v>
      </c>
      <c r="D187" s="579">
        <f>'58.14'!E13</f>
        <v>253000</v>
      </c>
      <c r="E187" s="580">
        <f t="shared" ref="E187" si="68">ROUND((D187/1000),0)</f>
        <v>253</v>
      </c>
      <c r="F187" s="777"/>
      <c r="G187" s="729"/>
    </row>
    <row r="188" spans="1:7" x14ac:dyDescent="0.2">
      <c r="A188" s="1023"/>
      <c r="B188" s="578" t="s">
        <v>111</v>
      </c>
      <c r="C188" s="936"/>
      <c r="D188" s="579">
        <f>'58.14'!C13</f>
        <v>253000</v>
      </c>
      <c r="E188" s="580">
        <f t="shared" si="55"/>
        <v>253</v>
      </c>
      <c r="F188" s="777"/>
      <c r="G188" s="729"/>
    </row>
    <row r="189" spans="1:7" x14ac:dyDescent="0.2">
      <c r="A189" s="1022" t="s">
        <v>325</v>
      </c>
      <c r="B189" s="578" t="s">
        <v>110</v>
      </c>
      <c r="C189" s="935" t="s">
        <v>355</v>
      </c>
      <c r="D189" s="579">
        <f>'58.14'!J13</f>
        <v>1392000</v>
      </c>
      <c r="E189" s="580">
        <f t="shared" si="55"/>
        <v>1392</v>
      </c>
      <c r="F189" s="777"/>
      <c r="G189" s="729"/>
    </row>
    <row r="190" spans="1:7" x14ac:dyDescent="0.2">
      <c r="A190" s="1023"/>
      <c r="B190" s="578" t="s">
        <v>111</v>
      </c>
      <c r="C190" s="936"/>
      <c r="D190" s="579">
        <f>'58.14'!H13</f>
        <v>1392000</v>
      </c>
      <c r="E190" s="580">
        <f t="shared" si="55"/>
        <v>1392</v>
      </c>
      <c r="F190" s="777"/>
      <c r="G190" s="729"/>
    </row>
    <row r="191" spans="1:7" x14ac:dyDescent="0.2">
      <c r="A191" s="1022" t="s">
        <v>187</v>
      </c>
      <c r="B191" s="578" t="s">
        <v>110</v>
      </c>
      <c r="C191" s="935" t="s">
        <v>356</v>
      </c>
      <c r="D191" s="579">
        <f>'58.14'!O13</f>
        <v>480000</v>
      </c>
      <c r="E191" s="580">
        <f t="shared" si="55"/>
        <v>480</v>
      </c>
      <c r="F191" s="777"/>
      <c r="G191" s="729"/>
    </row>
    <row r="192" spans="1:7" x14ac:dyDescent="0.2">
      <c r="A192" s="1023"/>
      <c r="B192" s="578" t="s">
        <v>111</v>
      </c>
      <c r="C192" s="936"/>
      <c r="D192" s="579">
        <f>'58.14'!M13</f>
        <v>480000</v>
      </c>
      <c r="E192" s="580">
        <f t="shared" si="55"/>
        <v>480</v>
      </c>
      <c r="F192" s="777"/>
      <c r="G192" s="729"/>
    </row>
    <row r="193" spans="1:9" hidden="1" x14ac:dyDescent="0.2">
      <c r="A193" s="1039" t="s">
        <v>836</v>
      </c>
      <c r="B193" s="589" t="s">
        <v>110</v>
      </c>
      <c r="C193" s="1041">
        <v>58.31</v>
      </c>
      <c r="D193" s="592">
        <f>D195+D197+D199</f>
        <v>0</v>
      </c>
      <c r="E193" s="592">
        <f>E195+E197+E199</f>
        <v>0</v>
      </c>
      <c r="F193" s="777"/>
      <c r="G193" s="729"/>
    </row>
    <row r="194" spans="1:9" hidden="1" x14ac:dyDescent="0.2">
      <c r="A194" s="1040"/>
      <c r="B194" s="589" t="s">
        <v>111</v>
      </c>
      <c r="C194" s="1042"/>
      <c r="D194" s="592">
        <f>D196+D198+D200</f>
        <v>0</v>
      </c>
      <c r="E194" s="592">
        <f>E196+E198+E200</f>
        <v>0</v>
      </c>
      <c r="F194" s="777"/>
      <c r="G194" s="729"/>
    </row>
    <row r="195" spans="1:9" hidden="1" x14ac:dyDescent="0.2">
      <c r="A195" s="1035" t="s">
        <v>324</v>
      </c>
      <c r="B195" s="589" t="s">
        <v>110</v>
      </c>
      <c r="C195" s="1037" t="s">
        <v>790</v>
      </c>
      <c r="D195" s="593">
        <v>0</v>
      </c>
      <c r="E195" s="592">
        <f t="shared" si="55"/>
        <v>0</v>
      </c>
      <c r="F195" s="777"/>
      <c r="G195" s="729"/>
    </row>
    <row r="196" spans="1:9" hidden="1" x14ac:dyDescent="0.2">
      <c r="A196" s="1036"/>
      <c r="B196" s="578" t="s">
        <v>111</v>
      </c>
      <c r="C196" s="1038"/>
      <c r="D196" s="593">
        <v>0</v>
      </c>
      <c r="E196" s="592">
        <f t="shared" si="55"/>
        <v>0</v>
      </c>
      <c r="F196" s="777"/>
      <c r="G196" s="729" t="s">
        <v>854</v>
      </c>
    </row>
    <row r="197" spans="1:9" hidden="1" x14ac:dyDescent="0.2">
      <c r="A197" s="1035" t="s">
        <v>325</v>
      </c>
      <c r="B197" s="589" t="s">
        <v>110</v>
      </c>
      <c r="C197" s="1037" t="s">
        <v>791</v>
      </c>
      <c r="D197" s="593">
        <v>0</v>
      </c>
      <c r="E197" s="592">
        <f t="shared" si="55"/>
        <v>0</v>
      </c>
      <c r="F197" s="777"/>
      <c r="G197" s="729" t="s">
        <v>855</v>
      </c>
    </row>
    <row r="198" spans="1:9" hidden="1" x14ac:dyDescent="0.2">
      <c r="A198" s="1036"/>
      <c r="B198" s="578" t="s">
        <v>111</v>
      </c>
      <c r="C198" s="1038"/>
      <c r="D198" s="593">
        <v>0</v>
      </c>
      <c r="E198" s="592">
        <f t="shared" si="55"/>
        <v>0</v>
      </c>
      <c r="F198" s="777"/>
      <c r="G198" s="729"/>
    </row>
    <row r="199" spans="1:9" hidden="1" x14ac:dyDescent="0.2">
      <c r="A199" s="1035" t="s">
        <v>187</v>
      </c>
      <c r="B199" s="578" t="s">
        <v>110</v>
      </c>
      <c r="C199" s="1037" t="s">
        <v>793</v>
      </c>
      <c r="D199" s="593">
        <v>0</v>
      </c>
      <c r="E199" s="592">
        <f t="shared" si="55"/>
        <v>0</v>
      </c>
      <c r="F199" s="777"/>
      <c r="G199" s="729"/>
    </row>
    <row r="200" spans="1:9" hidden="1" x14ac:dyDescent="0.2">
      <c r="A200" s="1036"/>
      <c r="B200" s="578" t="s">
        <v>111</v>
      </c>
      <c r="C200" s="1038"/>
      <c r="D200" s="593">
        <v>0</v>
      </c>
      <c r="E200" s="592">
        <f t="shared" si="55"/>
        <v>0</v>
      </c>
      <c r="F200" s="777"/>
      <c r="G200" s="729"/>
    </row>
    <row r="201" spans="1:9" x14ac:dyDescent="0.2">
      <c r="A201" s="1024" t="s">
        <v>244</v>
      </c>
      <c r="B201" s="572" t="s">
        <v>110</v>
      </c>
      <c r="C201" s="905" t="s">
        <v>192</v>
      </c>
      <c r="D201" s="574">
        <f t="shared" ref="D201:G202" si="69">D203+D205+D207</f>
        <v>8791000</v>
      </c>
      <c r="E201" s="574">
        <f t="shared" si="69"/>
        <v>8791</v>
      </c>
      <c r="F201" s="780">
        <f t="shared" si="69"/>
        <v>607</v>
      </c>
      <c r="G201" s="574">
        <f t="shared" si="69"/>
        <v>8184</v>
      </c>
      <c r="I201" s="562">
        <v>-159400</v>
      </c>
    </row>
    <row r="202" spans="1:9" x14ac:dyDescent="0.2">
      <c r="A202" s="1025"/>
      <c r="B202" s="572" t="s">
        <v>111</v>
      </c>
      <c r="C202" s="906"/>
      <c r="D202" s="574">
        <f t="shared" si="69"/>
        <v>8791000</v>
      </c>
      <c r="E202" s="574">
        <f t="shared" si="69"/>
        <v>8791</v>
      </c>
      <c r="F202" s="780">
        <f t="shared" si="69"/>
        <v>607</v>
      </c>
      <c r="G202" s="574">
        <f t="shared" si="69"/>
        <v>8184</v>
      </c>
      <c r="I202" s="768"/>
    </row>
    <row r="203" spans="1:9" x14ac:dyDescent="0.2">
      <c r="A203" s="1032" t="s">
        <v>326</v>
      </c>
      <c r="B203" s="578" t="s">
        <v>110</v>
      </c>
      <c r="C203" s="914" t="s">
        <v>193</v>
      </c>
      <c r="D203" s="579">
        <f>D204</f>
        <v>8050000</v>
      </c>
      <c r="E203" s="580">
        <f t="shared" ref="E203" si="70">ROUND((D203/1000),0)</f>
        <v>8050</v>
      </c>
      <c r="F203" s="777"/>
      <c r="G203" s="776">
        <f t="shared" ref="G203:G208" si="71">E203-F203</f>
        <v>8050</v>
      </c>
    </row>
    <row r="204" spans="1:9" x14ac:dyDescent="0.2">
      <c r="A204" s="1032"/>
      <c r="B204" s="578" t="s">
        <v>111</v>
      </c>
      <c r="C204" s="914"/>
      <c r="D204" s="579">
        <f>'59.17'!C42</f>
        <v>8050000</v>
      </c>
      <c r="E204" s="580">
        <f t="shared" si="55"/>
        <v>8050</v>
      </c>
      <c r="F204" s="777"/>
      <c r="G204" s="776">
        <f t="shared" si="71"/>
        <v>8050</v>
      </c>
    </row>
    <row r="205" spans="1:9" x14ac:dyDescent="0.2">
      <c r="A205" s="1033" t="s">
        <v>327</v>
      </c>
      <c r="B205" s="578" t="s">
        <v>110</v>
      </c>
      <c r="C205" s="946" t="s">
        <v>245</v>
      </c>
      <c r="D205" s="579">
        <f>D206</f>
        <v>504000</v>
      </c>
      <c r="E205" s="580">
        <f t="shared" si="55"/>
        <v>504</v>
      </c>
      <c r="F205" s="777">
        <f>F206</f>
        <v>376</v>
      </c>
      <c r="G205" s="776">
        <f t="shared" si="71"/>
        <v>128</v>
      </c>
    </row>
    <row r="206" spans="1:9" x14ac:dyDescent="0.2">
      <c r="A206" s="1034"/>
      <c r="B206" s="578" t="s">
        <v>111</v>
      </c>
      <c r="C206" s="936"/>
      <c r="D206" s="579">
        <f>'59.40'!H7</f>
        <v>504000</v>
      </c>
      <c r="E206" s="580">
        <f t="shared" si="55"/>
        <v>504</v>
      </c>
      <c r="F206" s="777">
        <v>376</v>
      </c>
      <c r="G206" s="776">
        <f t="shared" si="71"/>
        <v>128</v>
      </c>
    </row>
    <row r="207" spans="1:9" x14ac:dyDescent="0.2">
      <c r="A207" s="594" t="s">
        <v>776</v>
      </c>
      <c r="B207" s="578" t="s">
        <v>110</v>
      </c>
      <c r="C207" s="935">
        <v>59.41</v>
      </c>
      <c r="D207" s="579">
        <f>D208</f>
        <v>237000</v>
      </c>
      <c r="E207" s="580">
        <f t="shared" si="55"/>
        <v>237</v>
      </c>
      <c r="F207" s="777">
        <f>F208</f>
        <v>231</v>
      </c>
      <c r="G207" s="776">
        <f t="shared" si="71"/>
        <v>6</v>
      </c>
    </row>
    <row r="208" spans="1:9" x14ac:dyDescent="0.2">
      <c r="A208" s="594"/>
      <c r="B208" s="578" t="s">
        <v>111</v>
      </c>
      <c r="C208" s="936"/>
      <c r="D208" s="580">
        <f>'59.41'!C19</f>
        <v>237000</v>
      </c>
      <c r="E208" s="580">
        <f t="shared" si="55"/>
        <v>237</v>
      </c>
      <c r="F208" s="777">
        <v>231</v>
      </c>
      <c r="G208" s="776">
        <f t="shared" si="71"/>
        <v>6</v>
      </c>
    </row>
    <row r="209" spans="1:8" ht="23.25" customHeight="1" x14ac:dyDescent="0.2">
      <c r="A209" s="1026" t="s">
        <v>866</v>
      </c>
      <c r="B209" s="557" t="s">
        <v>110</v>
      </c>
      <c r="C209" s="950">
        <v>60</v>
      </c>
      <c r="D209" s="574">
        <f t="shared" ref="D209:G210" si="72">D211+D213+D215</f>
        <v>485938000</v>
      </c>
      <c r="E209" s="574">
        <f t="shared" si="72"/>
        <v>485938</v>
      </c>
      <c r="F209" s="780">
        <f t="shared" si="72"/>
        <v>0</v>
      </c>
      <c r="G209" s="574">
        <f t="shared" si="72"/>
        <v>0</v>
      </c>
    </row>
    <row r="210" spans="1:8" ht="19.5" customHeight="1" x14ac:dyDescent="0.2">
      <c r="A210" s="1027"/>
      <c r="B210" s="557" t="s">
        <v>111</v>
      </c>
      <c r="C210" s="951"/>
      <c r="D210" s="574">
        <f t="shared" si="72"/>
        <v>162300000</v>
      </c>
      <c r="E210" s="574">
        <f t="shared" si="72"/>
        <v>162300</v>
      </c>
      <c r="F210" s="780">
        <f t="shared" si="72"/>
        <v>0</v>
      </c>
      <c r="G210" s="574">
        <f t="shared" si="72"/>
        <v>0</v>
      </c>
    </row>
    <row r="211" spans="1:8" x14ac:dyDescent="0.2">
      <c r="A211" s="1028" t="s">
        <v>867</v>
      </c>
      <c r="B211" s="207" t="s">
        <v>110</v>
      </c>
      <c r="C211" s="875" t="s">
        <v>868</v>
      </c>
      <c r="D211" s="579">
        <v>408351000</v>
      </c>
      <c r="E211" s="579">
        <f t="shared" si="55"/>
        <v>408351</v>
      </c>
      <c r="F211" s="777"/>
      <c r="G211" s="729"/>
      <c r="H211" s="562">
        <v>408351</v>
      </c>
    </row>
    <row r="212" spans="1:8" x14ac:dyDescent="0.2">
      <c r="A212" s="1029"/>
      <c r="B212" s="207" t="s">
        <v>111</v>
      </c>
      <c r="C212" s="877"/>
      <c r="D212" s="579">
        <f>'60.01.00'!C29</f>
        <v>137667000</v>
      </c>
      <c r="E212" s="579">
        <f t="shared" si="55"/>
        <v>137667</v>
      </c>
      <c r="F212" s="777"/>
      <c r="G212" s="729"/>
      <c r="H212" s="562">
        <v>3326</v>
      </c>
    </row>
    <row r="213" spans="1:8" x14ac:dyDescent="0.2">
      <c r="A213" s="1028" t="s">
        <v>860</v>
      </c>
      <c r="B213" s="207" t="s">
        <v>110</v>
      </c>
      <c r="C213" s="875" t="s">
        <v>869</v>
      </c>
      <c r="D213" s="579">
        <v>0</v>
      </c>
      <c r="E213" s="579">
        <f t="shared" si="55"/>
        <v>0</v>
      </c>
      <c r="F213" s="777"/>
      <c r="G213" s="729"/>
      <c r="H213" s="562">
        <v>0</v>
      </c>
    </row>
    <row r="214" spans="1:8" x14ac:dyDescent="0.2">
      <c r="A214" s="1029"/>
      <c r="B214" s="207" t="s">
        <v>111</v>
      </c>
      <c r="C214" s="877"/>
      <c r="D214" s="579">
        <v>0</v>
      </c>
      <c r="E214" s="579">
        <f t="shared" si="55"/>
        <v>0</v>
      </c>
      <c r="F214" s="777"/>
      <c r="G214" s="729"/>
      <c r="H214" s="562">
        <v>0</v>
      </c>
    </row>
    <row r="215" spans="1:8" x14ac:dyDescent="0.2">
      <c r="A215" s="1030" t="s">
        <v>861</v>
      </c>
      <c r="B215" s="406" t="s">
        <v>110</v>
      </c>
      <c r="C215" s="876" t="s">
        <v>870</v>
      </c>
      <c r="D215" s="579">
        <v>77587000</v>
      </c>
      <c r="E215" s="579">
        <f t="shared" si="55"/>
        <v>77587</v>
      </c>
      <c r="F215" s="777"/>
      <c r="G215" s="729"/>
      <c r="H215" s="562">
        <v>77587</v>
      </c>
    </row>
    <row r="216" spans="1:8" x14ac:dyDescent="0.2">
      <c r="A216" s="1031"/>
      <c r="B216" s="407" t="s">
        <v>111</v>
      </c>
      <c r="C216" s="876"/>
      <c r="D216" s="579">
        <f>'60.03.00'!C27</f>
        <v>24633000</v>
      </c>
      <c r="E216" s="579">
        <f t="shared" si="55"/>
        <v>24633</v>
      </c>
      <c r="F216" s="777"/>
      <c r="G216" s="729"/>
      <c r="H216" s="562">
        <v>633</v>
      </c>
    </row>
    <row r="217" spans="1:8" x14ac:dyDescent="0.2">
      <c r="A217" s="1024" t="s">
        <v>194</v>
      </c>
      <c r="B217" s="572" t="s">
        <v>110</v>
      </c>
      <c r="C217" s="910">
        <v>70</v>
      </c>
      <c r="D217" s="574">
        <f t="shared" ref="D217:E218" si="73">D219</f>
        <v>25715481</v>
      </c>
      <c r="E217" s="574">
        <f t="shared" si="73"/>
        <v>25715</v>
      </c>
      <c r="F217" s="780">
        <f t="shared" ref="F217:G217" si="74">F219</f>
        <v>35475</v>
      </c>
      <c r="G217" s="574">
        <f t="shared" si="74"/>
        <v>-9760</v>
      </c>
    </row>
    <row r="218" spans="1:8" x14ac:dyDescent="0.2">
      <c r="A218" s="1025"/>
      <c r="B218" s="572" t="s">
        <v>111</v>
      </c>
      <c r="C218" s="911"/>
      <c r="D218" s="574">
        <f t="shared" si="73"/>
        <v>25715481</v>
      </c>
      <c r="E218" s="574">
        <f t="shared" si="73"/>
        <v>25715</v>
      </c>
      <c r="F218" s="780">
        <f t="shared" ref="F218:G218" si="75">F220</f>
        <v>35475</v>
      </c>
      <c r="G218" s="574">
        <f t="shared" si="75"/>
        <v>-9760</v>
      </c>
    </row>
    <row r="219" spans="1:8" x14ac:dyDescent="0.2">
      <c r="A219" s="1024" t="s">
        <v>873</v>
      </c>
      <c r="B219" s="572" t="s">
        <v>110</v>
      </c>
      <c r="C219" s="910">
        <v>71</v>
      </c>
      <c r="D219" s="574">
        <f>D221</f>
        <v>25715481</v>
      </c>
      <c r="E219" s="574">
        <f t="shared" ref="E219:F220" si="76">E221</f>
        <v>25715</v>
      </c>
      <c r="F219" s="780">
        <f t="shared" si="76"/>
        <v>35475</v>
      </c>
      <c r="G219" s="574">
        <f t="shared" ref="G219" si="77">G221</f>
        <v>-9760</v>
      </c>
    </row>
    <row r="220" spans="1:8" x14ac:dyDescent="0.2">
      <c r="A220" s="1025"/>
      <c r="B220" s="572" t="s">
        <v>111</v>
      </c>
      <c r="C220" s="911"/>
      <c r="D220" s="574">
        <f>D222</f>
        <v>25715481</v>
      </c>
      <c r="E220" s="574">
        <f t="shared" si="76"/>
        <v>25715</v>
      </c>
      <c r="F220" s="780">
        <f t="shared" si="76"/>
        <v>35475</v>
      </c>
      <c r="G220" s="574">
        <f t="shared" ref="G220" si="78">G222</f>
        <v>-9760</v>
      </c>
    </row>
    <row r="221" spans="1:8" x14ac:dyDescent="0.2">
      <c r="A221" s="1024" t="s">
        <v>328</v>
      </c>
      <c r="B221" s="572" t="s">
        <v>110</v>
      </c>
      <c r="C221" s="905" t="s">
        <v>196</v>
      </c>
      <c r="D221" s="574">
        <f>D223+D225+D227</f>
        <v>25715481</v>
      </c>
      <c r="E221" s="574">
        <f t="shared" ref="E221:F222" si="79">E223+E225+E227</f>
        <v>25715</v>
      </c>
      <c r="F221" s="780">
        <f t="shared" si="79"/>
        <v>35475</v>
      </c>
      <c r="G221" s="574">
        <f t="shared" ref="G221" si="80">G223+G225+G227</f>
        <v>-9760</v>
      </c>
    </row>
    <row r="222" spans="1:8" x14ac:dyDescent="0.2">
      <c r="A222" s="1025"/>
      <c r="B222" s="572" t="s">
        <v>111</v>
      </c>
      <c r="C222" s="906"/>
      <c r="D222" s="574">
        <f>D224+D226+D228</f>
        <v>25715481</v>
      </c>
      <c r="E222" s="574">
        <f t="shared" si="79"/>
        <v>25715</v>
      </c>
      <c r="F222" s="780">
        <f t="shared" si="79"/>
        <v>35475</v>
      </c>
      <c r="G222" s="574">
        <f t="shared" ref="G222" si="81">G224+G226+G228</f>
        <v>-9760</v>
      </c>
    </row>
    <row r="223" spans="1:8" x14ac:dyDescent="0.2">
      <c r="A223" s="1022" t="s">
        <v>329</v>
      </c>
      <c r="B223" s="578" t="s">
        <v>110</v>
      </c>
      <c r="C223" s="935" t="s">
        <v>197</v>
      </c>
      <c r="D223" s="579">
        <f>D224</f>
        <v>0</v>
      </c>
      <c r="E223" s="580">
        <f t="shared" ref="E223" si="82">ROUND((D223/1000),0)</f>
        <v>0</v>
      </c>
      <c r="F223" s="777">
        <f>F224</f>
        <v>106</v>
      </c>
      <c r="G223" s="776">
        <f t="shared" ref="G223:G228" si="83">E223-F223</f>
        <v>-106</v>
      </c>
    </row>
    <row r="224" spans="1:8" x14ac:dyDescent="0.2">
      <c r="A224" s="1023"/>
      <c r="B224" s="578" t="s">
        <v>111</v>
      </c>
      <c r="C224" s="936"/>
      <c r="D224" s="579">
        <f>'71.01.02'!C30</f>
        <v>0</v>
      </c>
      <c r="E224" s="580">
        <f t="shared" si="55"/>
        <v>0</v>
      </c>
      <c r="F224" s="777">
        <v>106</v>
      </c>
      <c r="G224" s="776">
        <f t="shared" si="83"/>
        <v>-106</v>
      </c>
    </row>
    <row r="225" spans="1:7" x14ac:dyDescent="0.2">
      <c r="A225" s="1022" t="s">
        <v>330</v>
      </c>
      <c r="B225" s="578" t="s">
        <v>110</v>
      </c>
      <c r="C225" s="935" t="s">
        <v>198</v>
      </c>
      <c r="D225" s="579">
        <f>D226</f>
        <v>1585000</v>
      </c>
      <c r="E225" s="580">
        <f t="shared" si="55"/>
        <v>1585</v>
      </c>
      <c r="F225" s="777">
        <f>F226</f>
        <v>1767</v>
      </c>
      <c r="G225" s="776">
        <f t="shared" si="83"/>
        <v>-182</v>
      </c>
    </row>
    <row r="226" spans="1:7" x14ac:dyDescent="0.2">
      <c r="A226" s="1023"/>
      <c r="B226" s="578" t="s">
        <v>111</v>
      </c>
      <c r="C226" s="936"/>
      <c r="D226" s="579">
        <f>'71.01.03'!C12</f>
        <v>1585000</v>
      </c>
      <c r="E226" s="580">
        <f t="shared" si="55"/>
        <v>1585</v>
      </c>
      <c r="F226" s="777">
        <v>1767</v>
      </c>
      <c r="G226" s="776">
        <f t="shared" si="83"/>
        <v>-182</v>
      </c>
    </row>
    <row r="227" spans="1:7" x14ac:dyDescent="0.2">
      <c r="A227" s="1022" t="s">
        <v>199</v>
      </c>
      <c r="B227" s="578" t="s">
        <v>110</v>
      </c>
      <c r="C227" s="935" t="s">
        <v>200</v>
      </c>
      <c r="D227" s="579">
        <f>D228</f>
        <v>24130481</v>
      </c>
      <c r="E227" s="580">
        <f t="shared" si="55"/>
        <v>24130</v>
      </c>
      <c r="F227" s="777">
        <f>F228</f>
        <v>33602</v>
      </c>
      <c r="G227" s="776">
        <f t="shared" si="83"/>
        <v>-9472</v>
      </c>
    </row>
    <row r="228" spans="1:7" x14ac:dyDescent="0.2">
      <c r="A228" s="1023"/>
      <c r="B228" s="578" t="s">
        <v>111</v>
      </c>
      <c r="C228" s="936"/>
      <c r="D228" s="579">
        <f>'71.01.30'!C23</f>
        <v>24130481</v>
      </c>
      <c r="E228" s="580">
        <f t="shared" si="55"/>
        <v>24130</v>
      </c>
      <c r="F228" s="777">
        <v>33602</v>
      </c>
      <c r="G228" s="776">
        <f t="shared" si="83"/>
        <v>-9472</v>
      </c>
    </row>
    <row r="229" spans="1:7" hidden="1" x14ac:dyDescent="0.2">
      <c r="A229" s="595" t="s">
        <v>201</v>
      </c>
      <c r="B229" s="596"/>
      <c r="C229" s="597">
        <v>90</v>
      </c>
      <c r="D229" s="598">
        <f>D231-D232</f>
        <v>310</v>
      </c>
      <c r="E229" s="580">
        <f t="shared" ref="E229" si="84">E231-E232</f>
        <v>0</v>
      </c>
      <c r="G229" s="729"/>
    </row>
    <row r="230" spans="1:7" hidden="1" x14ac:dyDescent="0.2">
      <c r="A230" s="599" t="s">
        <v>202</v>
      </c>
      <c r="B230" s="596"/>
      <c r="C230" s="597">
        <v>91.01</v>
      </c>
      <c r="D230" s="600">
        <v>0</v>
      </c>
      <c r="E230" s="579">
        <v>0</v>
      </c>
      <c r="G230" s="729"/>
    </row>
    <row r="231" spans="1:7" hidden="1" x14ac:dyDescent="0.2">
      <c r="A231" s="599" t="s">
        <v>203</v>
      </c>
      <c r="B231" s="596"/>
      <c r="C231" s="597">
        <v>92.01</v>
      </c>
      <c r="D231" s="600">
        <f>IF((D11-D40)&gt;0,D11-D40,0)</f>
        <v>310</v>
      </c>
      <c r="E231" s="579">
        <f>IF((E11-E40)&gt;0,E11-E40,0)</f>
        <v>0</v>
      </c>
      <c r="G231" s="729"/>
    </row>
    <row r="232" spans="1:7" hidden="1" x14ac:dyDescent="0.2">
      <c r="A232" s="599" t="s">
        <v>204</v>
      </c>
      <c r="B232" s="596"/>
      <c r="C232" s="597">
        <v>93.01</v>
      </c>
      <c r="D232" s="600">
        <f>IF((D40-D11)&gt;0,D40-D11,0)</f>
        <v>0</v>
      </c>
      <c r="E232" s="579">
        <f>IF((E40-E11)&gt;0,E40-E11,0)</f>
        <v>0</v>
      </c>
      <c r="G232" s="729"/>
    </row>
    <row r="233" spans="1:7" x14ac:dyDescent="0.2">
      <c r="A233" s="601"/>
      <c r="B233" s="602"/>
      <c r="C233" s="603"/>
      <c r="G233" s="729"/>
    </row>
    <row r="234" spans="1:7" x14ac:dyDescent="0.2">
      <c r="A234" s="604" t="s">
        <v>357</v>
      </c>
      <c r="B234" s="605"/>
      <c r="C234" s="606"/>
      <c r="D234" s="607" t="s">
        <v>358</v>
      </c>
      <c r="E234" s="773"/>
    </row>
    <row r="235" spans="1:7" x14ac:dyDescent="0.2">
      <c r="A235" s="604"/>
      <c r="B235" s="605"/>
      <c r="C235" s="606"/>
      <c r="D235" s="607"/>
      <c r="E235" s="773"/>
    </row>
    <row r="236" spans="1:7" x14ac:dyDescent="0.2">
      <c r="A236" s="604"/>
      <c r="B236" s="605"/>
      <c r="C236" s="606"/>
      <c r="D236" s="607"/>
      <c r="E236" s="773"/>
    </row>
    <row r="237" spans="1:7" x14ac:dyDescent="0.2">
      <c r="A237" s="604"/>
      <c r="B237" s="605"/>
      <c r="C237" s="606"/>
      <c r="D237" s="607"/>
      <c r="E237" s="773"/>
    </row>
    <row r="238" spans="1:7" x14ac:dyDescent="0.2">
      <c r="B238" s="605"/>
      <c r="C238" s="606"/>
      <c r="D238" s="607"/>
      <c r="E238" s="773"/>
    </row>
    <row r="239" spans="1:7" x14ac:dyDescent="0.2">
      <c r="B239" s="605"/>
      <c r="C239" s="606"/>
      <c r="D239" s="607"/>
      <c r="E239" s="773"/>
    </row>
    <row r="240" spans="1:7" x14ac:dyDescent="0.2">
      <c r="A240" s="608"/>
      <c r="B240" s="602"/>
      <c r="C240" s="603"/>
      <c r="D240" s="609"/>
      <c r="E240" s="774"/>
    </row>
    <row r="241" spans="1:5" x14ac:dyDescent="0.2">
      <c r="A241" s="608"/>
      <c r="B241" s="602"/>
      <c r="C241" s="603"/>
      <c r="D241" s="609"/>
      <c r="E241" s="774"/>
    </row>
  </sheetData>
  <mergeCells count="183">
    <mergeCell ref="D10:E10"/>
    <mergeCell ref="A39:A40"/>
    <mergeCell ref="C39:C40"/>
    <mergeCell ref="A41:A42"/>
    <mergeCell ref="C41:C42"/>
    <mergeCell ref="A43:A44"/>
    <mergeCell ref="C43:C44"/>
    <mergeCell ref="A59:A60"/>
    <mergeCell ref="C59:C60"/>
    <mergeCell ref="A61:A62"/>
    <mergeCell ref="C61:C62"/>
    <mergeCell ref="A63:A64"/>
    <mergeCell ref="C63:C64"/>
    <mergeCell ref="A45:A46"/>
    <mergeCell ref="C45:C46"/>
    <mergeCell ref="A50:A51"/>
    <mergeCell ref="C50:C51"/>
    <mergeCell ref="A57:A58"/>
    <mergeCell ref="C57:C58"/>
    <mergeCell ref="A71:A72"/>
    <mergeCell ref="C71:C72"/>
    <mergeCell ref="A73:A74"/>
    <mergeCell ref="C73:C74"/>
    <mergeCell ref="A85:A86"/>
    <mergeCell ref="C85:C86"/>
    <mergeCell ref="A65:A66"/>
    <mergeCell ref="C65:C66"/>
    <mergeCell ref="A67:A68"/>
    <mergeCell ref="C67:C68"/>
    <mergeCell ref="A69:A70"/>
    <mergeCell ref="C69:C70"/>
    <mergeCell ref="A75:A76"/>
    <mergeCell ref="A77:A78"/>
    <mergeCell ref="A79:A80"/>
    <mergeCell ref="A81:A82"/>
    <mergeCell ref="A83:A84"/>
    <mergeCell ref="C75:C76"/>
    <mergeCell ref="C77:C78"/>
    <mergeCell ref="C79:C80"/>
    <mergeCell ref="C81:C82"/>
    <mergeCell ref="C83:C84"/>
    <mergeCell ref="A93:A94"/>
    <mergeCell ref="C93:C94"/>
    <mergeCell ref="A95:A96"/>
    <mergeCell ref="C95:C96"/>
    <mergeCell ref="A97:A98"/>
    <mergeCell ref="C97:C98"/>
    <mergeCell ref="A87:A88"/>
    <mergeCell ref="C87:C88"/>
    <mergeCell ref="A89:A90"/>
    <mergeCell ref="C89:C90"/>
    <mergeCell ref="A91:A92"/>
    <mergeCell ref="C91:C92"/>
    <mergeCell ref="A105:A106"/>
    <mergeCell ref="C105:C106"/>
    <mergeCell ref="A107:A108"/>
    <mergeCell ref="C107:C108"/>
    <mergeCell ref="A109:A110"/>
    <mergeCell ref="C109:C110"/>
    <mergeCell ref="A99:A100"/>
    <mergeCell ref="C99:C100"/>
    <mergeCell ref="A101:A102"/>
    <mergeCell ref="C101:C102"/>
    <mergeCell ref="A103:A104"/>
    <mergeCell ref="C103:C104"/>
    <mergeCell ref="A117:A118"/>
    <mergeCell ref="C117:C118"/>
    <mergeCell ref="A119:A120"/>
    <mergeCell ref="C119:C120"/>
    <mergeCell ref="A121:A122"/>
    <mergeCell ref="C121:C122"/>
    <mergeCell ref="A111:A112"/>
    <mergeCell ref="C111:C112"/>
    <mergeCell ref="A113:A114"/>
    <mergeCell ref="C113:C114"/>
    <mergeCell ref="A115:A116"/>
    <mergeCell ref="C115:C116"/>
    <mergeCell ref="A129:A130"/>
    <mergeCell ref="C129:C130"/>
    <mergeCell ref="A131:A132"/>
    <mergeCell ref="C131:C132"/>
    <mergeCell ref="A133:A134"/>
    <mergeCell ref="C133:C134"/>
    <mergeCell ref="A123:A124"/>
    <mergeCell ref="C123:C124"/>
    <mergeCell ref="A125:A126"/>
    <mergeCell ref="C125:C126"/>
    <mergeCell ref="A127:A128"/>
    <mergeCell ref="C127:C128"/>
    <mergeCell ref="A141:A142"/>
    <mergeCell ref="C141:C142"/>
    <mergeCell ref="A143:A144"/>
    <mergeCell ref="C143:C144"/>
    <mergeCell ref="A145:A146"/>
    <mergeCell ref="C145:C146"/>
    <mergeCell ref="A135:A136"/>
    <mergeCell ref="C135:C136"/>
    <mergeCell ref="A137:A138"/>
    <mergeCell ref="C137:C138"/>
    <mergeCell ref="A139:A140"/>
    <mergeCell ref="C139:C140"/>
    <mergeCell ref="A153:A154"/>
    <mergeCell ref="C153:C154"/>
    <mergeCell ref="A155:A156"/>
    <mergeCell ref="C155:C156"/>
    <mergeCell ref="A157:A158"/>
    <mergeCell ref="C157:C158"/>
    <mergeCell ref="A147:A148"/>
    <mergeCell ref="C147:C148"/>
    <mergeCell ref="A149:A150"/>
    <mergeCell ref="C149:C150"/>
    <mergeCell ref="A151:A152"/>
    <mergeCell ref="C151:C152"/>
    <mergeCell ref="A165:A166"/>
    <mergeCell ref="C165:C166"/>
    <mergeCell ref="A167:A168"/>
    <mergeCell ref="C167:C168"/>
    <mergeCell ref="A169:A170"/>
    <mergeCell ref="C169:C170"/>
    <mergeCell ref="A159:A160"/>
    <mergeCell ref="C159:C160"/>
    <mergeCell ref="A161:A162"/>
    <mergeCell ref="C161:C162"/>
    <mergeCell ref="A163:A164"/>
    <mergeCell ref="C163:C164"/>
    <mergeCell ref="A177:A178"/>
    <mergeCell ref="C177:C178"/>
    <mergeCell ref="A179:A180"/>
    <mergeCell ref="C179:C180"/>
    <mergeCell ref="A181:A182"/>
    <mergeCell ref="C181:C182"/>
    <mergeCell ref="A171:A172"/>
    <mergeCell ref="C171:C172"/>
    <mergeCell ref="A173:A174"/>
    <mergeCell ref="C173:C174"/>
    <mergeCell ref="A175:A176"/>
    <mergeCell ref="C175:C176"/>
    <mergeCell ref="A189:A190"/>
    <mergeCell ref="C189:C190"/>
    <mergeCell ref="A191:A192"/>
    <mergeCell ref="C191:C192"/>
    <mergeCell ref="A193:A194"/>
    <mergeCell ref="C193:C194"/>
    <mergeCell ref="A183:A184"/>
    <mergeCell ref="C183:C184"/>
    <mergeCell ref="A185:A186"/>
    <mergeCell ref="C185:C186"/>
    <mergeCell ref="A187:A188"/>
    <mergeCell ref="C187:C188"/>
    <mergeCell ref="A203:A204"/>
    <mergeCell ref="C203:C204"/>
    <mergeCell ref="A205:A206"/>
    <mergeCell ref="C205:C206"/>
    <mergeCell ref="A195:A196"/>
    <mergeCell ref="C195:C196"/>
    <mergeCell ref="A197:A198"/>
    <mergeCell ref="C197:C198"/>
    <mergeCell ref="A199:A200"/>
    <mergeCell ref="C199:C200"/>
    <mergeCell ref="A7:E7"/>
    <mergeCell ref="C207:C208"/>
    <mergeCell ref="A223:A224"/>
    <mergeCell ref="C223:C224"/>
    <mergeCell ref="A225:A226"/>
    <mergeCell ref="C225:C226"/>
    <mergeCell ref="A227:A228"/>
    <mergeCell ref="C227:C228"/>
    <mergeCell ref="A217:A218"/>
    <mergeCell ref="C217:C218"/>
    <mergeCell ref="A219:A220"/>
    <mergeCell ref="C219:C220"/>
    <mergeCell ref="A221:A222"/>
    <mergeCell ref="C221:C222"/>
    <mergeCell ref="A209:A210"/>
    <mergeCell ref="C209:C210"/>
    <mergeCell ref="A211:A212"/>
    <mergeCell ref="C211:C212"/>
    <mergeCell ref="A213:A214"/>
    <mergeCell ref="C213:C214"/>
    <mergeCell ref="A215:A216"/>
    <mergeCell ref="C215:C216"/>
    <mergeCell ref="A201:A202"/>
    <mergeCell ref="C201:C202"/>
  </mergeCells>
  <pageMargins left="0.7" right="0.7" top="0.26" bottom="0.17" header="0.3" footer="0.3"/>
  <pageSetup paperSize="8" scale="91" orientation="portrait" r:id="rId1"/>
  <ignoredErrors>
    <ignoredError sqref="E30" formula="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O19"/>
  <sheetViews>
    <sheetView topLeftCell="A4" workbookViewId="0">
      <selection activeCell="C6" sqref="C6"/>
    </sheetView>
  </sheetViews>
  <sheetFormatPr defaultRowHeight="15" x14ac:dyDescent="0.25"/>
  <cols>
    <col min="2" max="2" width="30.7109375" customWidth="1"/>
    <col min="3" max="3" width="10" bestFit="1" customWidth="1"/>
    <col min="4" max="4" width="17" customWidth="1"/>
    <col min="5" max="5" width="11.7109375" customWidth="1"/>
    <col min="10" max="10" width="10.140625" bestFit="1" customWidth="1"/>
  </cols>
  <sheetData>
    <row r="4" spans="1:15" ht="26.25" x14ac:dyDescent="0.4">
      <c r="A4" s="23" t="s">
        <v>772</v>
      </c>
    </row>
    <row r="5" spans="1:15" ht="45" x14ac:dyDescent="0.25">
      <c r="A5" s="6" t="s">
        <v>0</v>
      </c>
      <c r="B5" s="6" t="s">
        <v>1</v>
      </c>
      <c r="C5" s="7" t="s">
        <v>2</v>
      </c>
      <c r="D5" s="8" t="s">
        <v>3</v>
      </c>
      <c r="E5" t="s">
        <v>424</v>
      </c>
      <c r="G5" s="69" t="s">
        <v>362</v>
      </c>
      <c r="H5" s="69" t="s">
        <v>773</v>
      </c>
      <c r="I5" s="69" t="s">
        <v>264</v>
      </c>
      <c r="J5" s="69" t="s">
        <v>774</v>
      </c>
      <c r="K5" s="69" t="s">
        <v>775</v>
      </c>
      <c r="L5" s="69" t="s">
        <v>361</v>
      </c>
      <c r="M5" s="69" t="s">
        <v>265</v>
      </c>
    </row>
    <row r="6" spans="1:15" x14ac:dyDescent="0.25">
      <c r="A6" s="4">
        <v>1</v>
      </c>
      <c r="B6" s="77"/>
      <c r="C6" s="15">
        <v>237000</v>
      </c>
      <c r="D6" s="15" t="s">
        <v>428</v>
      </c>
      <c r="G6">
        <v>227</v>
      </c>
      <c r="H6" s="59">
        <v>0.05</v>
      </c>
      <c r="I6">
        <f>((G6*H6))</f>
        <v>11.350000000000001</v>
      </c>
      <c r="J6">
        <v>12</v>
      </c>
      <c r="K6">
        <v>3500</v>
      </c>
      <c r="L6">
        <v>6</v>
      </c>
      <c r="M6">
        <f>J6*K6*L6</f>
        <v>252000</v>
      </c>
      <c r="O6" t="s">
        <v>781</v>
      </c>
    </row>
    <row r="7" spans="1:15" x14ac:dyDescent="0.25">
      <c r="A7" s="4">
        <v>2</v>
      </c>
      <c r="B7" s="77"/>
      <c r="C7" s="15"/>
      <c r="D7" s="15"/>
    </row>
    <row r="8" spans="1:15" x14ac:dyDescent="0.25">
      <c r="A8" s="4">
        <v>3</v>
      </c>
      <c r="B8" s="76"/>
      <c r="C8" s="77"/>
      <c r="D8" s="15"/>
    </row>
    <row r="9" spans="1:15" x14ac:dyDescent="0.25">
      <c r="A9" s="4">
        <v>4</v>
      </c>
      <c r="B9" s="77"/>
      <c r="C9" s="15"/>
      <c r="D9" s="15"/>
    </row>
    <row r="10" spans="1:15" x14ac:dyDescent="0.25">
      <c r="A10" s="4">
        <v>5</v>
      </c>
      <c r="B10" s="77"/>
      <c r="C10" s="15"/>
      <c r="D10" s="15"/>
    </row>
    <row r="11" spans="1:15" x14ac:dyDescent="0.25">
      <c r="A11" s="4">
        <v>6</v>
      </c>
      <c r="B11" s="130"/>
      <c r="C11" s="77"/>
      <c r="D11" s="15"/>
    </row>
    <row r="12" spans="1:15" x14ac:dyDescent="0.25">
      <c r="A12" s="35"/>
      <c r="B12" s="76"/>
      <c r="C12" s="15"/>
      <c r="D12" s="131"/>
    </row>
    <row r="13" spans="1:15" x14ac:dyDescent="0.25">
      <c r="A13" s="35"/>
      <c r="B13" s="76"/>
      <c r="C13" s="15"/>
      <c r="D13" s="131"/>
    </row>
    <row r="14" spans="1:15" x14ac:dyDescent="0.25">
      <c r="B14" s="5" t="s">
        <v>89</v>
      </c>
      <c r="C14" s="86">
        <f>SUM(C6:C11)</f>
        <v>237000</v>
      </c>
      <c r="D14" s="335"/>
      <c r="E14" s="91">
        <f>C14</f>
        <v>237000</v>
      </c>
    </row>
    <row r="17" spans="2:5" x14ac:dyDescent="0.25">
      <c r="B17" t="s">
        <v>782</v>
      </c>
      <c r="C17" s="91">
        <v>0</v>
      </c>
      <c r="D17" s="91"/>
      <c r="E17" s="91">
        <f>C17</f>
        <v>0</v>
      </c>
    </row>
    <row r="19" spans="2:5" x14ac:dyDescent="0.25">
      <c r="B19" s="286" t="s">
        <v>272</v>
      </c>
      <c r="C19" s="284">
        <f>C14+C17</f>
        <v>237000</v>
      </c>
      <c r="E19" s="286">
        <f>C19</f>
        <v>237000</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4"/>
  <sheetViews>
    <sheetView workbookViewId="0">
      <selection activeCell="H9" sqref="H9"/>
    </sheetView>
  </sheetViews>
  <sheetFormatPr defaultRowHeight="15" x14ac:dyDescent="0.25"/>
  <cols>
    <col min="3" max="3" width="26.42578125" customWidth="1"/>
    <col min="8" max="8" width="14" customWidth="1"/>
    <col min="9" max="9" width="12.5703125" style="16" customWidth="1"/>
    <col min="10" max="10" width="11.7109375" bestFit="1" customWidth="1"/>
  </cols>
  <sheetData>
    <row r="2" spans="1:14" ht="26.25" x14ac:dyDescent="0.4">
      <c r="A2" s="23" t="s">
        <v>789</v>
      </c>
    </row>
    <row r="4" spans="1:14" s="69" customFormat="1" ht="60" x14ac:dyDescent="0.25">
      <c r="C4" s="58"/>
      <c r="D4" s="58" t="s">
        <v>362</v>
      </c>
      <c r="E4" s="58" t="s">
        <v>413</v>
      </c>
      <c r="F4" s="58" t="s">
        <v>414</v>
      </c>
      <c r="G4" s="58" t="s">
        <v>415</v>
      </c>
      <c r="H4" s="215" t="s">
        <v>423</v>
      </c>
      <c r="I4" s="298" t="s">
        <v>424</v>
      </c>
      <c r="J4" s="298" t="s">
        <v>205</v>
      </c>
      <c r="K4" s="46" t="s">
        <v>839</v>
      </c>
      <c r="L4" s="46" t="s">
        <v>840</v>
      </c>
      <c r="M4" s="46" t="s">
        <v>841</v>
      </c>
      <c r="N4" s="46" t="s">
        <v>842</v>
      </c>
    </row>
    <row r="5" spans="1:14" s="69" customFormat="1" ht="75" x14ac:dyDescent="0.25">
      <c r="C5" s="58" t="s">
        <v>780</v>
      </c>
      <c r="D5" s="4"/>
      <c r="E5" s="4"/>
      <c r="F5" s="4"/>
      <c r="G5" s="724"/>
      <c r="H5" s="142">
        <v>504000</v>
      </c>
      <c r="I5" s="725">
        <f>H5</f>
        <v>504000</v>
      </c>
      <c r="J5" s="725">
        <f>H5</f>
        <v>504000</v>
      </c>
      <c r="K5" s="4"/>
      <c r="L5" s="4"/>
      <c r="M5" s="4"/>
      <c r="N5" s="4"/>
    </row>
    <row r="6" spans="1:14" x14ac:dyDescent="0.25">
      <c r="C6" s="58"/>
      <c r="D6" s="4"/>
      <c r="E6" s="4"/>
      <c r="F6" s="4"/>
      <c r="G6" s="724"/>
      <c r="H6" s="142"/>
      <c r="I6" s="142"/>
      <c r="J6" s="4"/>
      <c r="K6" s="4"/>
      <c r="L6" s="4"/>
      <c r="M6" s="4"/>
      <c r="N6" s="4"/>
    </row>
    <row r="7" spans="1:14" x14ac:dyDescent="0.25">
      <c r="C7" t="s">
        <v>272</v>
      </c>
      <c r="H7" s="284">
        <f>SUM(H5:H6)</f>
        <v>504000</v>
      </c>
      <c r="I7" s="284">
        <f t="shared" ref="I7:N7" si="0">SUM(I5:I6)</f>
        <v>504000</v>
      </c>
      <c r="J7" s="284">
        <f t="shared" si="0"/>
        <v>504000</v>
      </c>
      <c r="K7" s="284">
        <f t="shared" si="0"/>
        <v>0</v>
      </c>
      <c r="L7" s="284">
        <f t="shared" si="0"/>
        <v>0</v>
      </c>
      <c r="M7" s="284">
        <f t="shared" si="0"/>
        <v>0</v>
      </c>
      <c r="N7" s="284">
        <f t="shared" si="0"/>
        <v>0</v>
      </c>
    </row>
    <row r="11" spans="1:14" x14ac:dyDescent="0.25">
      <c r="B11" s="357" t="s">
        <v>807</v>
      </c>
    </row>
    <row r="12" spans="1:14" x14ac:dyDescent="0.25">
      <c r="B12" s="357"/>
    </row>
    <row r="13" spans="1:14" x14ac:dyDescent="0.25">
      <c r="B13" s="357" t="s">
        <v>808</v>
      </c>
    </row>
    <row r="14" spans="1:14" x14ac:dyDescent="0.25">
      <c r="B14" s="357" t="s">
        <v>809</v>
      </c>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workbookViewId="0">
      <selection activeCell="C7" sqref="C7"/>
    </sheetView>
  </sheetViews>
  <sheetFormatPr defaultRowHeight="15" x14ac:dyDescent="0.25"/>
  <cols>
    <col min="2" max="2" width="48.7109375" style="69" customWidth="1"/>
    <col min="3" max="3" width="15.7109375" customWidth="1"/>
    <col min="4" max="4" width="17.42578125" customWidth="1"/>
    <col min="5" max="5" width="11.5703125" customWidth="1"/>
  </cols>
  <sheetData>
    <row r="1" spans="1:10" s="72" customFormat="1" x14ac:dyDescent="0.25">
      <c r="B1" s="268"/>
    </row>
    <row r="2" spans="1:10" ht="26.25" x14ac:dyDescent="0.4">
      <c r="A2" s="276" t="s">
        <v>55</v>
      </c>
      <c r="B2" s="269"/>
      <c r="C2" s="112"/>
      <c r="D2" s="16"/>
      <c r="E2" s="16"/>
      <c r="F2" s="16"/>
    </row>
    <row r="3" spans="1:10" x14ac:dyDescent="0.25">
      <c r="A3" s="16"/>
      <c r="B3" s="269"/>
      <c r="C3" s="16"/>
      <c r="D3" s="16"/>
      <c r="E3" s="16"/>
      <c r="F3" s="16"/>
    </row>
    <row r="4" spans="1:10" x14ac:dyDescent="0.25">
      <c r="A4" s="16"/>
      <c r="B4" s="269"/>
      <c r="C4" s="16"/>
      <c r="D4" s="16"/>
      <c r="E4" s="16"/>
      <c r="F4" s="16"/>
    </row>
    <row r="5" spans="1:10" ht="45" x14ac:dyDescent="0.25">
      <c r="A5" s="16"/>
      <c r="B5" s="277" t="s">
        <v>1</v>
      </c>
      <c r="C5" s="272" t="s">
        <v>785</v>
      </c>
      <c r="D5" s="273" t="s">
        <v>3</v>
      </c>
      <c r="E5" s="298" t="s">
        <v>424</v>
      </c>
      <c r="F5" s="298" t="s">
        <v>205</v>
      </c>
      <c r="G5" s="46" t="s">
        <v>839</v>
      </c>
      <c r="H5" s="46" t="s">
        <v>840</v>
      </c>
      <c r="I5" s="46" t="s">
        <v>841</v>
      </c>
      <c r="J5" s="46" t="s">
        <v>842</v>
      </c>
    </row>
    <row r="6" spans="1:10" x14ac:dyDescent="0.25">
      <c r="A6" s="16"/>
      <c r="B6" s="5" t="s">
        <v>911</v>
      </c>
      <c r="C6" s="132">
        <v>0</v>
      </c>
      <c r="D6" s="5"/>
      <c r="E6" s="15">
        <f>C6</f>
        <v>0</v>
      </c>
      <c r="F6" s="15">
        <f>C6</f>
        <v>0</v>
      </c>
      <c r="G6" s="5"/>
      <c r="H6" s="5"/>
      <c r="I6" s="5"/>
      <c r="J6" s="5"/>
    </row>
    <row r="7" spans="1:10" x14ac:dyDescent="0.25">
      <c r="A7" s="16"/>
      <c r="B7" s="57"/>
      <c r="C7" s="15"/>
      <c r="D7" s="15"/>
      <c r="E7" s="15">
        <f t="shared" ref="E7:E29" si="0">C7</f>
        <v>0</v>
      </c>
      <c r="F7" s="15">
        <f t="shared" ref="F7:F29" si="1">C7</f>
        <v>0</v>
      </c>
      <c r="G7" s="5"/>
      <c r="H7" s="5"/>
      <c r="I7" s="5"/>
      <c r="J7" s="5"/>
    </row>
    <row r="8" spans="1:10" x14ac:dyDescent="0.25">
      <c r="A8" s="16"/>
      <c r="B8" s="57"/>
      <c r="C8" s="15"/>
      <c r="D8" s="15"/>
      <c r="E8" s="15">
        <f t="shared" si="0"/>
        <v>0</v>
      </c>
      <c r="F8" s="15">
        <f t="shared" si="1"/>
        <v>0</v>
      </c>
      <c r="G8" s="5"/>
      <c r="H8" s="5"/>
      <c r="I8" s="5"/>
      <c r="J8" s="5"/>
    </row>
    <row r="9" spans="1:10" x14ac:dyDescent="0.25">
      <c r="A9" s="16"/>
      <c r="B9" s="57"/>
      <c r="C9" s="15"/>
      <c r="D9" s="15"/>
      <c r="E9" s="15">
        <f t="shared" si="0"/>
        <v>0</v>
      </c>
      <c r="F9" s="15">
        <f t="shared" si="1"/>
        <v>0</v>
      </c>
      <c r="G9" s="5"/>
      <c r="H9" s="5"/>
      <c r="I9" s="5"/>
      <c r="J9" s="5"/>
    </row>
    <row r="10" spans="1:10" x14ac:dyDescent="0.25">
      <c r="A10" s="16"/>
      <c r="B10" s="57"/>
      <c r="C10" s="15"/>
      <c r="D10" s="57"/>
      <c r="E10" s="15">
        <f t="shared" si="0"/>
        <v>0</v>
      </c>
      <c r="F10" s="15">
        <f t="shared" si="1"/>
        <v>0</v>
      </c>
      <c r="G10" s="5"/>
      <c r="H10" s="5"/>
      <c r="I10" s="5"/>
      <c r="J10" s="5"/>
    </row>
    <row r="11" spans="1:10" x14ac:dyDescent="0.25">
      <c r="A11" s="16"/>
      <c r="B11" s="57"/>
      <c r="C11" s="15"/>
      <c r="D11" s="57"/>
      <c r="E11" s="15">
        <f t="shared" si="0"/>
        <v>0</v>
      </c>
      <c r="F11" s="15">
        <f t="shared" si="1"/>
        <v>0</v>
      </c>
      <c r="G11" s="5"/>
      <c r="H11" s="5"/>
      <c r="I11" s="5"/>
      <c r="J11" s="5"/>
    </row>
    <row r="12" spans="1:10" x14ac:dyDescent="0.25">
      <c r="A12" s="16"/>
      <c r="B12" s="57"/>
      <c r="C12" s="15"/>
      <c r="D12" s="57"/>
      <c r="E12" s="15">
        <f t="shared" si="0"/>
        <v>0</v>
      </c>
      <c r="F12" s="15">
        <f t="shared" si="1"/>
        <v>0</v>
      </c>
      <c r="G12" s="5"/>
      <c r="H12" s="5"/>
      <c r="I12" s="5"/>
      <c r="J12" s="5"/>
    </row>
    <row r="13" spans="1:10" x14ac:dyDescent="0.25">
      <c r="A13" s="16"/>
      <c r="B13" s="57"/>
      <c r="C13" s="15"/>
      <c r="D13" s="57"/>
      <c r="E13" s="15">
        <f t="shared" si="0"/>
        <v>0</v>
      </c>
      <c r="F13" s="15">
        <f t="shared" si="1"/>
        <v>0</v>
      </c>
      <c r="G13" s="5"/>
      <c r="H13" s="5"/>
      <c r="I13" s="5"/>
      <c r="J13" s="5"/>
    </row>
    <row r="14" spans="1:10" x14ac:dyDescent="0.25">
      <c r="A14" s="16"/>
      <c r="B14" s="57"/>
      <c r="C14" s="15"/>
      <c r="D14" s="15"/>
      <c r="E14" s="15">
        <f t="shared" si="0"/>
        <v>0</v>
      </c>
      <c r="F14" s="15">
        <f t="shared" si="1"/>
        <v>0</v>
      </c>
      <c r="G14" s="5"/>
      <c r="H14" s="5"/>
      <c r="I14" s="5"/>
      <c r="J14" s="5"/>
    </row>
    <row r="15" spans="1:10" x14ac:dyDescent="0.25">
      <c r="A15" s="16"/>
      <c r="B15" s="57"/>
      <c r="C15" s="15"/>
      <c r="D15" s="15"/>
      <c r="E15" s="15">
        <f t="shared" si="0"/>
        <v>0</v>
      </c>
      <c r="F15" s="15">
        <f t="shared" si="1"/>
        <v>0</v>
      </c>
      <c r="G15" s="5"/>
      <c r="H15" s="5"/>
      <c r="I15" s="5"/>
      <c r="J15" s="5"/>
    </row>
    <row r="16" spans="1:10" x14ac:dyDescent="0.25">
      <c r="A16" s="16"/>
      <c r="B16" s="57"/>
      <c r="C16" s="15"/>
      <c r="D16" s="15"/>
      <c r="E16" s="15">
        <f t="shared" si="0"/>
        <v>0</v>
      </c>
      <c r="F16" s="15">
        <f t="shared" si="1"/>
        <v>0</v>
      </c>
      <c r="G16" s="5"/>
      <c r="H16" s="5"/>
      <c r="I16" s="5"/>
      <c r="J16" s="5"/>
    </row>
    <row r="17" spans="1:10" x14ac:dyDescent="0.25">
      <c r="A17" s="16"/>
      <c r="B17" s="57"/>
      <c r="C17" s="15"/>
      <c r="D17" s="15"/>
      <c r="E17" s="15">
        <f t="shared" si="0"/>
        <v>0</v>
      </c>
      <c r="F17" s="15">
        <f t="shared" si="1"/>
        <v>0</v>
      </c>
      <c r="G17" s="5"/>
      <c r="H17" s="5"/>
      <c r="I17" s="5"/>
      <c r="J17" s="5"/>
    </row>
    <row r="18" spans="1:10" x14ac:dyDescent="0.25">
      <c r="A18" s="16"/>
      <c r="B18" s="57"/>
      <c r="C18" s="15"/>
      <c r="D18" s="15"/>
      <c r="E18" s="15">
        <f t="shared" si="0"/>
        <v>0</v>
      </c>
      <c r="F18" s="15">
        <f t="shared" si="1"/>
        <v>0</v>
      </c>
      <c r="G18" s="5"/>
      <c r="H18" s="5"/>
      <c r="I18" s="5"/>
      <c r="J18" s="5"/>
    </row>
    <row r="19" spans="1:10" x14ac:dyDescent="0.25">
      <c r="A19" s="16"/>
      <c r="B19" s="89"/>
      <c r="C19" s="15"/>
      <c r="D19" s="15"/>
      <c r="E19" s="15">
        <f t="shared" si="0"/>
        <v>0</v>
      </c>
      <c r="F19" s="15">
        <f t="shared" si="1"/>
        <v>0</v>
      </c>
      <c r="G19" s="5"/>
      <c r="H19" s="5"/>
      <c r="I19" s="5"/>
      <c r="J19" s="5"/>
    </row>
    <row r="20" spans="1:10" x14ac:dyDescent="0.25">
      <c r="A20" s="16"/>
      <c r="B20" s="89"/>
      <c r="C20" s="15"/>
      <c r="D20" s="15"/>
      <c r="E20" s="15">
        <f t="shared" si="0"/>
        <v>0</v>
      </c>
      <c r="F20" s="15">
        <f t="shared" si="1"/>
        <v>0</v>
      </c>
      <c r="G20" s="5"/>
      <c r="H20" s="5"/>
      <c r="I20" s="5"/>
      <c r="J20" s="5"/>
    </row>
    <row r="21" spans="1:10" x14ac:dyDescent="0.25">
      <c r="A21" s="16"/>
      <c r="B21" s="89"/>
      <c r="C21" s="15"/>
      <c r="D21" s="15"/>
      <c r="E21" s="15">
        <f t="shared" si="0"/>
        <v>0</v>
      </c>
      <c r="F21" s="15">
        <f t="shared" si="1"/>
        <v>0</v>
      </c>
      <c r="G21" s="5"/>
      <c r="H21" s="5"/>
      <c r="I21" s="5"/>
      <c r="J21" s="5"/>
    </row>
    <row r="22" spans="1:10" x14ac:dyDescent="0.25">
      <c r="A22" s="16"/>
      <c r="B22" s="89"/>
      <c r="C22" s="15"/>
      <c r="D22" s="15"/>
      <c r="E22" s="15">
        <f t="shared" si="0"/>
        <v>0</v>
      </c>
      <c r="F22" s="15">
        <f t="shared" si="1"/>
        <v>0</v>
      </c>
      <c r="G22" s="5"/>
      <c r="H22" s="5"/>
      <c r="I22" s="5"/>
      <c r="J22" s="5"/>
    </row>
    <row r="23" spans="1:10" x14ac:dyDescent="0.25">
      <c r="A23" s="16"/>
      <c r="B23" s="89"/>
      <c r="C23" s="15"/>
      <c r="D23" s="15"/>
      <c r="E23" s="15">
        <f t="shared" si="0"/>
        <v>0</v>
      </c>
      <c r="F23" s="15">
        <f t="shared" si="1"/>
        <v>0</v>
      </c>
      <c r="G23" s="5"/>
      <c r="H23" s="5"/>
      <c r="I23" s="5"/>
      <c r="J23" s="5"/>
    </row>
    <row r="24" spans="1:10" x14ac:dyDescent="0.25">
      <c r="A24" s="16"/>
      <c r="B24" s="57"/>
      <c r="C24" s="15"/>
      <c r="D24" s="15"/>
      <c r="E24" s="15">
        <f t="shared" si="0"/>
        <v>0</v>
      </c>
      <c r="F24" s="15">
        <f t="shared" si="1"/>
        <v>0</v>
      </c>
      <c r="G24" s="5"/>
      <c r="H24" s="5"/>
      <c r="I24" s="5"/>
      <c r="J24" s="5"/>
    </row>
    <row r="25" spans="1:10" hidden="1" x14ac:dyDescent="0.25">
      <c r="A25" s="16"/>
      <c r="B25" s="57"/>
      <c r="C25" s="15"/>
      <c r="D25" s="15"/>
      <c r="E25" s="15">
        <f t="shared" si="0"/>
        <v>0</v>
      </c>
      <c r="F25" s="15">
        <f t="shared" si="1"/>
        <v>0</v>
      </c>
      <c r="G25" s="5"/>
      <c r="H25" s="5"/>
      <c r="I25" s="5"/>
      <c r="J25" s="5"/>
    </row>
    <row r="26" spans="1:10" hidden="1" x14ac:dyDescent="0.25">
      <c r="A26" s="16"/>
      <c r="B26" s="57"/>
      <c r="C26" s="15"/>
      <c r="D26" s="15"/>
      <c r="E26" s="15">
        <f t="shared" si="0"/>
        <v>0</v>
      </c>
      <c r="F26" s="15">
        <f t="shared" si="1"/>
        <v>0</v>
      </c>
      <c r="G26" s="5"/>
      <c r="H26" s="5"/>
      <c r="I26" s="5"/>
      <c r="J26" s="5"/>
    </row>
    <row r="27" spans="1:10" hidden="1" x14ac:dyDescent="0.25">
      <c r="A27" s="16"/>
      <c r="B27" s="57"/>
      <c r="C27" s="15"/>
      <c r="D27" s="15"/>
      <c r="E27" s="15">
        <f t="shared" si="0"/>
        <v>0</v>
      </c>
      <c r="F27" s="15">
        <f t="shared" si="1"/>
        <v>0</v>
      </c>
      <c r="G27" s="5"/>
      <c r="H27" s="5"/>
      <c r="I27" s="5"/>
      <c r="J27" s="5"/>
    </row>
    <row r="28" spans="1:10" hidden="1" x14ac:dyDescent="0.25">
      <c r="A28" s="16"/>
      <c r="B28" s="57"/>
      <c r="C28" s="15"/>
      <c r="D28" s="15"/>
      <c r="E28" s="15">
        <f t="shared" si="0"/>
        <v>0</v>
      </c>
      <c r="F28" s="15">
        <f t="shared" si="1"/>
        <v>0</v>
      </c>
      <c r="G28" s="5"/>
      <c r="H28" s="5"/>
      <c r="I28" s="5"/>
      <c r="J28" s="5"/>
    </row>
    <row r="29" spans="1:10" x14ac:dyDescent="0.25">
      <c r="A29" s="16"/>
      <c r="B29" s="57"/>
      <c r="C29" s="15">
        <v>0</v>
      </c>
      <c r="D29" s="15"/>
      <c r="E29" s="15">
        <f t="shared" si="0"/>
        <v>0</v>
      </c>
      <c r="F29" s="15">
        <f t="shared" si="1"/>
        <v>0</v>
      </c>
      <c r="G29" s="5"/>
      <c r="H29" s="5"/>
      <c r="I29" s="5"/>
      <c r="J29" s="5"/>
    </row>
    <row r="30" spans="1:10" x14ac:dyDescent="0.25">
      <c r="A30" s="16"/>
      <c r="B30" s="57" t="s">
        <v>205</v>
      </c>
      <c r="C30" s="284">
        <f>SUM(C6:C29)</f>
        <v>0</v>
      </c>
      <c r="D30" s="15"/>
      <c r="E30" s="284">
        <f t="shared" ref="E30:J30" si="2">SUM(E6:E29)</f>
        <v>0</v>
      </c>
      <c r="F30" s="15">
        <f t="shared" si="2"/>
        <v>0</v>
      </c>
      <c r="G30" s="15">
        <f t="shared" si="2"/>
        <v>0</v>
      </c>
      <c r="H30" s="15">
        <f t="shared" si="2"/>
        <v>0</v>
      </c>
      <c r="I30" s="15">
        <f t="shared" si="2"/>
        <v>0</v>
      </c>
      <c r="J30" s="15">
        <f t="shared" si="2"/>
        <v>0</v>
      </c>
    </row>
    <row r="31" spans="1:10" x14ac:dyDescent="0.25">
      <c r="A31" s="16"/>
      <c r="B31" s="269"/>
      <c r="C31" s="16"/>
      <c r="D31" s="16"/>
      <c r="E31" s="16"/>
      <c r="F31" s="16"/>
    </row>
    <row r="32" spans="1:10" x14ac:dyDescent="0.25">
      <c r="A32" s="16"/>
      <c r="B32" s="269"/>
      <c r="C32" s="16"/>
      <c r="D32" s="16"/>
      <c r="E32" s="16"/>
      <c r="F32" s="16"/>
    </row>
    <row r="33" spans="1:6" x14ac:dyDescent="0.25">
      <c r="A33" s="16"/>
      <c r="B33" s="269"/>
      <c r="C33" s="16"/>
      <c r="D33" s="16"/>
      <c r="E33" s="16"/>
      <c r="F33" s="16"/>
    </row>
    <row r="34" spans="1:6" x14ac:dyDescent="0.25">
      <c r="A34" s="16"/>
      <c r="B34" s="269"/>
      <c r="C34" s="16"/>
      <c r="D34" s="16"/>
      <c r="E34" s="16"/>
      <c r="F34" s="16"/>
    </row>
  </sheetData>
  <pageMargins left="0.7" right="0.7" top="0.75" bottom="0.75" header="0.3" footer="0.3"/>
  <pageSetup paperSize="9" scale="71"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2"/>
  <sheetViews>
    <sheetView workbookViewId="0">
      <selection activeCell="C7" sqref="C7"/>
    </sheetView>
  </sheetViews>
  <sheetFormatPr defaultRowHeight="15" x14ac:dyDescent="0.25"/>
  <cols>
    <col min="2" max="2" width="31.5703125" customWidth="1"/>
    <col min="3" max="3" width="18.42578125" customWidth="1"/>
    <col min="4" max="4" width="37" customWidth="1"/>
    <col min="5" max="5" width="18.140625" customWidth="1"/>
    <col min="6" max="6" width="13.42578125" customWidth="1"/>
  </cols>
  <sheetData>
    <row r="2" spans="1:10" ht="26.25" x14ac:dyDescent="0.4">
      <c r="A2" s="1" t="s">
        <v>10</v>
      </c>
    </row>
    <row r="5" spans="1:10" ht="33" customHeight="1" x14ac:dyDescent="0.25">
      <c r="A5" s="6" t="s">
        <v>0</v>
      </c>
      <c r="B5" s="6" t="s">
        <v>1</v>
      </c>
      <c r="C5" s="7" t="s">
        <v>2</v>
      </c>
      <c r="D5" s="8" t="s">
        <v>3</v>
      </c>
      <c r="E5" s="298" t="s">
        <v>424</v>
      </c>
      <c r="F5" s="298" t="s">
        <v>205</v>
      </c>
      <c r="G5" s="46" t="s">
        <v>839</v>
      </c>
      <c r="H5" s="46" t="s">
        <v>840</v>
      </c>
      <c r="I5" s="46" t="s">
        <v>841</v>
      </c>
      <c r="J5" s="46" t="s">
        <v>842</v>
      </c>
    </row>
    <row r="6" spans="1:10" ht="16.5" x14ac:dyDescent="0.25">
      <c r="A6" s="4">
        <v>1</v>
      </c>
      <c r="B6" s="133" t="s">
        <v>910</v>
      </c>
      <c r="C6" s="282">
        <v>30000</v>
      </c>
      <c r="D6" s="282" t="s">
        <v>11</v>
      </c>
      <c r="E6" s="736">
        <f>C6</f>
        <v>30000</v>
      </c>
      <c r="F6" s="720">
        <f>C6</f>
        <v>30000</v>
      </c>
      <c r="G6" s="5"/>
      <c r="H6" s="5"/>
      <c r="I6" s="5"/>
      <c r="J6" s="5"/>
    </row>
    <row r="7" spans="1:10" x14ac:dyDescent="0.25">
      <c r="A7" s="4"/>
      <c r="B7" s="5" t="s">
        <v>934</v>
      </c>
      <c r="C7" s="282">
        <v>1555000</v>
      </c>
      <c r="D7" s="5" t="s">
        <v>935</v>
      </c>
      <c r="E7" s="736">
        <f t="shared" ref="E7:E11" si="0">C7</f>
        <v>1555000</v>
      </c>
      <c r="F7" s="720">
        <f t="shared" ref="F7:F11" si="1">C7</f>
        <v>1555000</v>
      </c>
      <c r="G7" s="5"/>
      <c r="H7" s="5"/>
      <c r="I7" s="5"/>
      <c r="J7" s="5"/>
    </row>
    <row r="8" spans="1:10" x14ac:dyDescent="0.25">
      <c r="A8" s="4"/>
      <c r="B8" s="16"/>
      <c r="C8" s="279"/>
      <c r="D8" s="282"/>
      <c r="E8" s="736">
        <f t="shared" si="0"/>
        <v>0</v>
      </c>
      <c r="F8" s="720">
        <f t="shared" si="1"/>
        <v>0</v>
      </c>
      <c r="G8" s="5"/>
      <c r="H8" s="5"/>
      <c r="I8" s="5"/>
      <c r="J8" s="5"/>
    </row>
    <row r="9" spans="1:10" x14ac:dyDescent="0.25">
      <c r="A9" s="4"/>
      <c r="B9" s="77"/>
      <c r="C9" s="279"/>
      <c r="D9" s="282"/>
      <c r="E9" s="736">
        <f t="shared" si="0"/>
        <v>0</v>
      </c>
      <c r="F9" s="720">
        <f t="shared" si="1"/>
        <v>0</v>
      </c>
      <c r="G9" s="5"/>
      <c r="H9" s="5"/>
      <c r="I9" s="5"/>
      <c r="J9" s="5"/>
    </row>
    <row r="10" spans="1:10" x14ac:dyDescent="0.25">
      <c r="A10" s="4"/>
      <c r="B10" s="77"/>
      <c r="C10" s="279"/>
      <c r="D10" s="282"/>
      <c r="E10" s="736">
        <f t="shared" si="0"/>
        <v>0</v>
      </c>
      <c r="F10" s="720">
        <f t="shared" si="1"/>
        <v>0</v>
      </c>
      <c r="G10" s="5"/>
      <c r="H10" s="5"/>
      <c r="I10" s="5"/>
      <c r="J10" s="5"/>
    </row>
    <row r="11" spans="1:10" x14ac:dyDescent="0.25">
      <c r="A11" s="4"/>
      <c r="B11" s="77"/>
      <c r="C11" s="279"/>
      <c r="D11" s="282"/>
      <c r="E11" s="736">
        <f t="shared" si="0"/>
        <v>0</v>
      </c>
      <c r="F11" s="720">
        <f t="shared" si="1"/>
        <v>0</v>
      </c>
      <c r="G11" s="5"/>
      <c r="H11" s="5"/>
      <c r="I11" s="5"/>
      <c r="J11" s="5"/>
    </row>
    <row r="12" spans="1:10" x14ac:dyDescent="0.25">
      <c r="A12" s="4"/>
      <c r="B12" s="77" t="s">
        <v>272</v>
      </c>
      <c r="C12" s="285">
        <f>SUM(C6:C11)</f>
        <v>1585000</v>
      </c>
      <c r="D12" s="279"/>
      <c r="E12" s="285">
        <f t="shared" ref="E12:J12" si="2">SUM(E6:E11)</f>
        <v>1585000</v>
      </c>
      <c r="F12" s="279">
        <f t="shared" si="2"/>
        <v>1585000</v>
      </c>
      <c r="G12" s="279">
        <f t="shared" si="2"/>
        <v>0</v>
      </c>
      <c r="H12" s="279">
        <f t="shared" si="2"/>
        <v>0</v>
      </c>
      <c r="I12" s="279">
        <f t="shared" si="2"/>
        <v>0</v>
      </c>
      <c r="J12" s="279">
        <f t="shared" si="2"/>
        <v>0</v>
      </c>
    </row>
  </sheetData>
  <protectedRanges>
    <protectedRange password="CE28" sqref="E6:E11" name="Range1_1" securityDescriptor="O:WDG:WDD:(A;;CC;;;S-1-5-21-477299577-1181622504-3983365281-1685)(A;;CC;;;S-1-5-21-477299577-1181622504-3983365281-1899)"/>
  </protectedRanges>
  <pageMargins left="0.7" right="0.7" top="0.75" bottom="0.75" header="0.3" footer="0.3"/>
  <pageSetup orientation="portrait" horizontalDpi="4294967295" verticalDpi="4294967295"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4"/>
  <sheetViews>
    <sheetView workbookViewId="0">
      <selection activeCell="M8" sqref="M8"/>
    </sheetView>
  </sheetViews>
  <sheetFormatPr defaultRowHeight="15" x14ac:dyDescent="0.25"/>
  <cols>
    <col min="2" max="2" width="44" customWidth="1"/>
    <col min="3" max="3" width="26" customWidth="1"/>
    <col min="4" max="4" width="31" customWidth="1"/>
    <col min="5" max="5" width="18.28515625" customWidth="1"/>
    <col min="6" max="6" width="17.7109375" customWidth="1"/>
    <col min="7" max="7" width="13.42578125" bestFit="1" customWidth="1"/>
    <col min="8" max="8" width="14.42578125" bestFit="1" customWidth="1"/>
    <col min="9" max="9" width="13.42578125" bestFit="1" customWidth="1"/>
    <col min="10" max="10" width="16" bestFit="1" customWidth="1"/>
  </cols>
  <sheetData>
    <row r="2" spans="1:10" ht="26.25" x14ac:dyDescent="0.4">
      <c r="A2" s="270" t="s">
        <v>61</v>
      </c>
      <c r="B2" s="16"/>
      <c r="C2" s="16"/>
      <c r="D2" s="16"/>
      <c r="E2" s="16"/>
    </row>
    <row r="3" spans="1:10" x14ac:dyDescent="0.25">
      <c r="A3" s="271" t="s">
        <v>0</v>
      </c>
      <c r="B3" s="271" t="s">
        <v>1</v>
      </c>
      <c r="C3" s="272" t="s">
        <v>2</v>
      </c>
      <c r="D3" s="273" t="s">
        <v>3</v>
      </c>
      <c r="E3" s="298" t="s">
        <v>424</v>
      </c>
      <c r="F3" s="298" t="s">
        <v>205</v>
      </c>
      <c r="G3" s="46" t="s">
        <v>839</v>
      </c>
      <c r="H3" s="46" t="s">
        <v>840</v>
      </c>
      <c r="I3" s="46" t="s">
        <v>841</v>
      </c>
      <c r="J3" s="46" t="s">
        <v>842</v>
      </c>
    </row>
    <row r="4" spans="1:10" s="16" customFormat="1" ht="47.25" x14ac:dyDescent="0.25">
      <c r="A4" s="15"/>
      <c r="B4" s="739" t="s">
        <v>903</v>
      </c>
      <c r="C4" s="279">
        <v>2639857</v>
      </c>
      <c r="D4" s="57" t="s">
        <v>904</v>
      </c>
      <c r="E4" s="737">
        <f>C4</f>
        <v>2639857</v>
      </c>
      <c r="F4" s="279">
        <f>G4+H4+I4+J4</f>
        <v>2636857</v>
      </c>
      <c r="G4" s="279">
        <v>35328</v>
      </c>
      <c r="H4" s="279">
        <v>252622</v>
      </c>
      <c r="I4" s="279">
        <v>32328</v>
      </c>
      <c r="J4" s="279">
        <v>2316579</v>
      </c>
    </row>
    <row r="5" spans="1:10" s="16" customFormat="1" ht="30" x14ac:dyDescent="0.25">
      <c r="A5" s="15"/>
      <c r="B5" s="345" t="s">
        <v>938</v>
      </c>
      <c r="C5" s="279">
        <v>60000</v>
      </c>
      <c r="D5" s="57" t="s">
        <v>923</v>
      </c>
      <c r="E5" s="737">
        <f t="shared" ref="E5:E22" si="0">C5</f>
        <v>60000</v>
      </c>
      <c r="F5" s="279">
        <f t="shared" ref="F5:F22" si="1">C5</f>
        <v>60000</v>
      </c>
      <c r="G5" s="279">
        <v>60000</v>
      </c>
      <c r="H5" s="279"/>
      <c r="I5" s="279"/>
      <c r="J5" s="279"/>
    </row>
    <row r="6" spans="1:10" s="16" customFormat="1" ht="30" x14ac:dyDescent="0.25">
      <c r="A6" s="15"/>
      <c r="B6" s="759" t="s">
        <v>939</v>
      </c>
      <c r="C6" s="279">
        <v>295000</v>
      </c>
      <c r="D6" s="57" t="s">
        <v>923</v>
      </c>
      <c r="E6" s="737">
        <v>295000</v>
      </c>
      <c r="F6" s="279"/>
      <c r="G6" s="279"/>
      <c r="H6" s="279">
        <v>295000</v>
      </c>
      <c r="I6" s="279"/>
      <c r="J6" s="279"/>
    </row>
    <row r="7" spans="1:10" s="16" customFormat="1" ht="78.75" x14ac:dyDescent="0.25">
      <c r="A7" s="15"/>
      <c r="B7" s="274" t="s">
        <v>926</v>
      </c>
      <c r="C7" s="279">
        <v>106624</v>
      </c>
      <c r="D7" s="57" t="s">
        <v>927</v>
      </c>
      <c r="E7" s="737">
        <f t="shared" si="0"/>
        <v>106624</v>
      </c>
      <c r="F7" s="279">
        <f t="shared" si="1"/>
        <v>106624</v>
      </c>
      <c r="G7" s="279"/>
      <c r="H7" s="279"/>
      <c r="I7" s="279"/>
      <c r="J7" s="279"/>
    </row>
    <row r="8" spans="1:10" s="16" customFormat="1" ht="63" x14ac:dyDescent="0.25">
      <c r="A8" s="15"/>
      <c r="B8" s="274" t="s">
        <v>928</v>
      </c>
      <c r="C8" s="279">
        <v>595000</v>
      </c>
      <c r="D8" s="57" t="s">
        <v>927</v>
      </c>
      <c r="E8" s="737">
        <f t="shared" si="0"/>
        <v>595000</v>
      </c>
      <c r="F8" s="279">
        <f t="shared" si="1"/>
        <v>595000</v>
      </c>
      <c r="G8" s="279"/>
      <c r="H8" s="279"/>
      <c r="I8" s="279"/>
      <c r="J8" s="279"/>
    </row>
    <row r="9" spans="1:10" s="16" customFormat="1" x14ac:dyDescent="0.25">
      <c r="A9" s="15"/>
      <c r="B9" s="5" t="s">
        <v>936</v>
      </c>
      <c r="C9" s="282">
        <v>20434000</v>
      </c>
      <c r="D9" s="5" t="s">
        <v>935</v>
      </c>
      <c r="E9" s="737">
        <f t="shared" si="0"/>
        <v>20434000</v>
      </c>
      <c r="F9" s="279">
        <f t="shared" si="1"/>
        <v>20434000</v>
      </c>
      <c r="G9" s="279"/>
      <c r="H9" s="279"/>
      <c r="I9" s="279"/>
      <c r="J9" s="279"/>
    </row>
    <row r="10" spans="1:10" s="16" customFormat="1" x14ac:dyDescent="0.25">
      <c r="A10" s="15"/>
      <c r="B10" s="15"/>
      <c r="C10" s="279"/>
      <c r="D10" s="15"/>
      <c r="E10" s="737">
        <f t="shared" si="0"/>
        <v>0</v>
      </c>
      <c r="F10" s="279">
        <f t="shared" si="1"/>
        <v>0</v>
      </c>
      <c r="G10" s="279"/>
      <c r="H10" s="279"/>
      <c r="I10" s="279"/>
      <c r="J10" s="279"/>
    </row>
    <row r="11" spans="1:10" s="16" customFormat="1" ht="16.5" x14ac:dyDescent="0.3">
      <c r="A11" s="15"/>
      <c r="B11" s="275"/>
      <c r="C11" s="738"/>
      <c r="D11" s="15"/>
      <c r="E11" s="737">
        <f t="shared" si="0"/>
        <v>0</v>
      </c>
      <c r="F11" s="279">
        <f t="shared" si="1"/>
        <v>0</v>
      </c>
      <c r="G11" s="279"/>
      <c r="H11" s="279"/>
      <c r="I11" s="279"/>
      <c r="J11" s="279"/>
    </row>
    <row r="12" spans="1:10" s="16" customFormat="1" x14ac:dyDescent="0.25">
      <c r="A12" s="15"/>
      <c r="B12" s="399"/>
      <c r="C12" s="279"/>
      <c r="D12" s="57"/>
      <c r="E12" s="737">
        <f t="shared" si="0"/>
        <v>0</v>
      </c>
      <c r="F12" s="279">
        <f t="shared" si="1"/>
        <v>0</v>
      </c>
      <c r="G12" s="279"/>
      <c r="H12" s="279"/>
      <c r="I12" s="279"/>
      <c r="J12" s="279"/>
    </row>
    <row r="13" spans="1:10" s="16" customFormat="1" x14ac:dyDescent="0.25">
      <c r="A13" s="278"/>
      <c r="B13" s="89"/>
      <c r="C13" s="279"/>
      <c r="D13" s="15"/>
      <c r="E13" s="737">
        <f t="shared" si="0"/>
        <v>0</v>
      </c>
      <c r="F13" s="279">
        <f t="shared" si="1"/>
        <v>0</v>
      </c>
      <c r="G13" s="279"/>
      <c r="H13" s="279"/>
      <c r="I13" s="279"/>
      <c r="J13" s="279"/>
    </row>
    <row r="14" spans="1:10" s="16" customFormat="1" x14ac:dyDescent="0.25">
      <c r="A14" s="15"/>
      <c r="B14" s="129"/>
      <c r="C14" s="15"/>
      <c r="D14" s="15"/>
      <c r="E14" s="737">
        <f t="shared" si="0"/>
        <v>0</v>
      </c>
      <c r="F14" s="279">
        <f t="shared" si="1"/>
        <v>0</v>
      </c>
      <c r="G14" s="279"/>
      <c r="H14" s="279"/>
      <c r="I14" s="279"/>
      <c r="J14" s="279"/>
    </row>
    <row r="15" spans="1:10" s="16" customFormat="1" x14ac:dyDescent="0.25">
      <c r="A15" s="15"/>
      <c r="B15" s="15"/>
      <c r="C15" s="15"/>
      <c r="D15" s="15"/>
      <c r="E15" s="737">
        <f t="shared" si="0"/>
        <v>0</v>
      </c>
      <c r="F15" s="279">
        <f t="shared" si="1"/>
        <v>0</v>
      </c>
      <c r="G15" s="279"/>
      <c r="H15" s="279"/>
      <c r="I15" s="279"/>
      <c r="J15" s="279"/>
    </row>
    <row r="16" spans="1:10" s="16" customFormat="1" x14ac:dyDescent="0.25">
      <c r="A16" s="15"/>
      <c r="B16" s="15"/>
      <c r="C16" s="15"/>
      <c r="D16" s="15"/>
      <c r="E16" s="737">
        <f t="shared" si="0"/>
        <v>0</v>
      </c>
      <c r="F16" s="279">
        <f t="shared" si="1"/>
        <v>0</v>
      </c>
      <c r="G16" s="279"/>
      <c r="H16" s="279"/>
      <c r="I16" s="279"/>
      <c r="J16" s="279"/>
    </row>
    <row r="17" spans="1:10" s="16" customFormat="1" x14ac:dyDescent="0.25">
      <c r="A17" s="15"/>
      <c r="B17" s="57"/>
      <c r="C17" s="15"/>
      <c r="D17" s="15"/>
      <c r="E17" s="737">
        <f t="shared" si="0"/>
        <v>0</v>
      </c>
      <c r="F17" s="279">
        <f t="shared" si="1"/>
        <v>0</v>
      </c>
      <c r="G17" s="279"/>
      <c r="H17" s="279"/>
      <c r="I17" s="279"/>
      <c r="J17" s="279"/>
    </row>
    <row r="18" spans="1:10" s="16" customFormat="1" x14ac:dyDescent="0.25">
      <c r="A18" s="15"/>
      <c r="B18" s="15"/>
      <c r="C18" s="15"/>
      <c r="D18" s="15"/>
      <c r="E18" s="737">
        <f t="shared" si="0"/>
        <v>0</v>
      </c>
      <c r="F18" s="279">
        <f t="shared" si="1"/>
        <v>0</v>
      </c>
      <c r="G18" s="279"/>
      <c r="H18" s="279"/>
      <c r="I18" s="279"/>
      <c r="J18" s="279"/>
    </row>
    <row r="19" spans="1:10" s="16" customFormat="1" x14ac:dyDescent="0.25">
      <c r="A19" s="15"/>
      <c r="B19" s="15"/>
      <c r="C19" s="15"/>
      <c r="D19" s="15"/>
      <c r="E19" s="737">
        <f t="shared" si="0"/>
        <v>0</v>
      </c>
      <c r="F19" s="279">
        <f t="shared" si="1"/>
        <v>0</v>
      </c>
      <c r="G19" s="279"/>
      <c r="H19" s="279"/>
      <c r="I19" s="279"/>
      <c r="J19" s="279"/>
    </row>
    <row r="20" spans="1:10" s="16" customFormat="1" x14ac:dyDescent="0.25">
      <c r="A20" s="15"/>
      <c r="B20" s="15"/>
      <c r="C20" s="15"/>
      <c r="D20" s="15"/>
      <c r="E20" s="737">
        <f t="shared" si="0"/>
        <v>0</v>
      </c>
      <c r="F20" s="279">
        <f t="shared" si="1"/>
        <v>0</v>
      </c>
      <c r="G20" s="279"/>
      <c r="H20" s="279"/>
      <c r="I20" s="279"/>
      <c r="J20" s="279"/>
    </row>
    <row r="21" spans="1:10" s="16" customFormat="1" x14ac:dyDescent="0.25">
      <c r="A21" s="15"/>
      <c r="B21" s="15"/>
      <c r="C21" s="15"/>
      <c r="D21" s="15"/>
      <c r="E21" s="737">
        <f t="shared" si="0"/>
        <v>0</v>
      </c>
      <c r="F21" s="279">
        <f t="shared" si="1"/>
        <v>0</v>
      </c>
      <c r="G21" s="279"/>
      <c r="H21" s="279"/>
      <c r="I21" s="279"/>
      <c r="J21" s="279"/>
    </row>
    <row r="22" spans="1:10" s="16" customFormat="1" x14ac:dyDescent="0.25">
      <c r="A22" s="15"/>
      <c r="B22" s="15"/>
      <c r="C22" s="279"/>
      <c r="D22" s="15"/>
      <c r="E22" s="737">
        <f t="shared" si="0"/>
        <v>0</v>
      </c>
      <c r="F22" s="279">
        <f t="shared" si="1"/>
        <v>0</v>
      </c>
      <c r="G22" s="279"/>
      <c r="H22" s="279"/>
      <c r="I22" s="279"/>
      <c r="J22" s="279"/>
    </row>
    <row r="23" spans="1:10" s="16" customFormat="1" x14ac:dyDescent="0.25">
      <c r="A23" s="15"/>
      <c r="B23" s="15" t="s">
        <v>205</v>
      </c>
      <c r="C23" s="285">
        <f>SUM(C4:C22)</f>
        <v>24130481</v>
      </c>
      <c r="D23" s="15"/>
      <c r="E23" s="285">
        <f>SUM(E4:E22)</f>
        <v>24130481</v>
      </c>
      <c r="F23" s="359">
        <f t="shared" ref="F23:J23" si="2">SUM(F4:F22)</f>
        <v>23832481</v>
      </c>
      <c r="G23" s="359">
        <f t="shared" si="2"/>
        <v>95328</v>
      </c>
      <c r="H23" s="359">
        <f t="shared" si="2"/>
        <v>547622</v>
      </c>
      <c r="I23" s="359">
        <f t="shared" si="2"/>
        <v>32328</v>
      </c>
      <c r="J23" s="359">
        <f t="shared" si="2"/>
        <v>2316579</v>
      </c>
    </row>
    <row r="24" spans="1:10" s="16" customFormat="1" x14ac:dyDescent="0.25">
      <c r="E24" s="381"/>
    </row>
  </sheetData>
  <pageMargins left="0.70866141732283472" right="0.70866141732283472" top="1.299212598425197" bottom="0.74803149606299213" header="0.31496062992125984" footer="0.31496062992125984"/>
  <pageSetup paperSize="9" scale="8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J8"/>
  <sheetViews>
    <sheetView workbookViewId="0">
      <selection activeCell="D13" sqref="D13"/>
    </sheetView>
  </sheetViews>
  <sheetFormatPr defaultRowHeight="15" x14ac:dyDescent="0.25"/>
  <cols>
    <col min="3" max="3" width="15.5703125" customWidth="1"/>
    <col min="4" max="4" width="11.28515625" customWidth="1"/>
    <col min="5" max="5" width="11.85546875" customWidth="1"/>
    <col min="6" max="6" width="11" customWidth="1"/>
    <col min="7" max="7" width="8.42578125" customWidth="1"/>
    <col min="8" max="8" width="10.7109375" customWidth="1"/>
    <col min="9" max="9" width="6.85546875" customWidth="1"/>
    <col min="10" max="10" width="11.7109375" customWidth="1"/>
  </cols>
  <sheetData>
    <row r="3" spans="3:10" s="69" customFormat="1" ht="45" x14ac:dyDescent="0.25">
      <c r="C3" s="58" t="s">
        <v>770</v>
      </c>
      <c r="D3" s="58" t="s">
        <v>359</v>
      </c>
      <c r="E3" s="58" t="s">
        <v>764</v>
      </c>
      <c r="F3" s="58" t="s">
        <v>765</v>
      </c>
      <c r="G3" s="58" t="s">
        <v>766</v>
      </c>
      <c r="H3" s="58" t="s">
        <v>767</v>
      </c>
      <c r="I3" s="58" t="s">
        <v>768</v>
      </c>
      <c r="J3" s="58" t="s">
        <v>769</v>
      </c>
    </row>
    <row r="4" spans="3:10" x14ac:dyDescent="0.25">
      <c r="C4" s="5" t="s">
        <v>762</v>
      </c>
      <c r="D4" s="97">
        <v>2719687.38</v>
      </c>
      <c r="E4" s="97">
        <f>D4*19%</f>
        <v>516740.60219999996</v>
      </c>
      <c r="F4" s="97">
        <f>SUM(D4:E4)</f>
        <v>3236427.9822</v>
      </c>
      <c r="G4" s="97">
        <v>5</v>
      </c>
      <c r="H4" s="97">
        <f>F4/G4</f>
        <v>647285.59643999999</v>
      </c>
      <c r="I4" s="97">
        <v>12</v>
      </c>
      <c r="J4" s="97">
        <f>H4*I4</f>
        <v>7767427.1572799999</v>
      </c>
    </row>
    <row r="5" spans="3:10" x14ac:dyDescent="0.25">
      <c r="C5" s="5"/>
      <c r="D5" s="97"/>
      <c r="E5" s="97"/>
      <c r="F5" s="97"/>
      <c r="G5" s="97"/>
      <c r="H5" s="97"/>
      <c r="I5" s="97"/>
      <c r="J5" s="97"/>
    </row>
    <row r="6" spans="3:10" x14ac:dyDescent="0.25">
      <c r="C6" s="5" t="s">
        <v>763</v>
      </c>
      <c r="D6" s="97">
        <v>17786</v>
      </c>
      <c r="E6" s="97">
        <f>D6*19%</f>
        <v>3379.34</v>
      </c>
      <c r="F6" s="97">
        <f>SUM(D6:E6)</f>
        <v>21165.34</v>
      </c>
      <c r="G6" s="97">
        <v>5</v>
      </c>
      <c r="H6" s="97">
        <f>F6/G6</f>
        <v>4233.0680000000002</v>
      </c>
      <c r="I6" s="97">
        <v>12</v>
      </c>
      <c r="J6" s="97">
        <f>H6*I6</f>
        <v>50796.816000000006</v>
      </c>
    </row>
    <row r="7" spans="3:10" x14ac:dyDescent="0.25">
      <c r="C7" s="5"/>
      <c r="D7" s="5"/>
      <c r="E7" s="5"/>
      <c r="F7" s="5"/>
      <c r="G7" s="5"/>
      <c r="H7" s="5"/>
      <c r="I7" s="5"/>
      <c r="J7" s="97">
        <f>SUM(J4:J6)</f>
        <v>7818223.9732799996</v>
      </c>
    </row>
    <row r="8" spans="3:10" x14ac:dyDescent="0.25">
      <c r="C8" s="5"/>
      <c r="D8" s="5"/>
      <c r="E8" s="5"/>
      <c r="F8" s="5"/>
      <c r="G8" s="5"/>
      <c r="H8" s="5"/>
      <c r="I8" s="5"/>
      <c r="J8" s="214">
        <v>8000000</v>
      </c>
    </row>
  </sheetData>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0"/>
  <sheetViews>
    <sheetView topLeftCell="C1" workbookViewId="0">
      <selection activeCell="H17" sqref="H17"/>
    </sheetView>
  </sheetViews>
  <sheetFormatPr defaultRowHeight="15" x14ac:dyDescent="0.25"/>
  <cols>
    <col min="2" max="2" width="22.42578125" customWidth="1"/>
    <col min="3" max="3" width="18.7109375" customWidth="1"/>
    <col min="4" max="4" width="11.42578125" customWidth="1"/>
    <col min="5" max="5" width="17.85546875" customWidth="1"/>
    <col min="7" max="7" width="22.42578125" customWidth="1"/>
    <col min="8" max="8" width="18.140625" customWidth="1"/>
    <col min="10" max="10" width="21.140625" customWidth="1"/>
  </cols>
  <sheetData>
    <row r="2" spans="1:10" ht="18.75" x14ac:dyDescent="0.3">
      <c r="B2" s="379" t="s">
        <v>836</v>
      </c>
    </row>
    <row r="4" spans="1:10" ht="26.25" x14ac:dyDescent="0.4">
      <c r="A4" s="135" t="s">
        <v>790</v>
      </c>
      <c r="B4" s="5"/>
      <c r="C4" s="5"/>
      <c r="D4" s="5"/>
      <c r="E4" t="s">
        <v>424</v>
      </c>
      <c r="F4" s="135" t="s">
        <v>791</v>
      </c>
      <c r="G4" s="5"/>
      <c r="H4" s="5"/>
      <c r="I4" s="5"/>
      <c r="J4" t="s">
        <v>424</v>
      </c>
    </row>
    <row r="5" spans="1:10" x14ac:dyDescent="0.25">
      <c r="A5" s="5"/>
      <c r="B5" s="5" t="s">
        <v>420</v>
      </c>
      <c r="C5" s="5"/>
      <c r="D5" s="5"/>
      <c r="F5" s="5"/>
      <c r="G5" s="5" t="s">
        <v>421</v>
      </c>
      <c r="H5" s="5"/>
      <c r="I5" s="5"/>
    </row>
    <row r="6" spans="1:10" x14ac:dyDescent="0.25">
      <c r="A6" s="5"/>
      <c r="B6" s="5"/>
      <c r="C6" s="5"/>
      <c r="D6" s="5"/>
      <c r="F6" s="5"/>
      <c r="G6" s="5"/>
      <c r="H6" s="5"/>
      <c r="I6" s="5"/>
    </row>
    <row r="7" spans="1:10" ht="45" x14ac:dyDescent="0.25">
      <c r="A7" s="6" t="s">
        <v>0</v>
      </c>
      <c r="B7" s="6" t="s">
        <v>1</v>
      </c>
      <c r="C7" s="7" t="s">
        <v>2</v>
      </c>
      <c r="D7" s="8" t="s">
        <v>3</v>
      </c>
      <c r="F7" s="6" t="s">
        <v>0</v>
      </c>
      <c r="G7" s="6" t="s">
        <v>1</v>
      </c>
      <c r="H7" s="7" t="s">
        <v>2</v>
      </c>
      <c r="I7" s="8" t="s">
        <v>3</v>
      </c>
    </row>
    <row r="8" spans="1:10" x14ac:dyDescent="0.25">
      <c r="A8" s="9">
        <v>1</v>
      </c>
      <c r="B8" s="9" t="s">
        <v>792</v>
      </c>
      <c r="C8" s="294">
        <v>25000</v>
      </c>
      <c r="D8" s="294"/>
      <c r="E8" s="295"/>
      <c r="F8" s="9">
        <v>1</v>
      </c>
      <c r="G8" s="9" t="s">
        <v>792</v>
      </c>
      <c r="H8" s="294">
        <v>147000</v>
      </c>
      <c r="I8" s="294"/>
      <c r="J8" s="332"/>
    </row>
    <row r="9" spans="1:10" x14ac:dyDescent="0.25">
      <c r="A9" s="9"/>
      <c r="B9" s="9"/>
      <c r="C9" s="294"/>
      <c r="D9" s="294"/>
      <c r="E9" s="295"/>
      <c r="F9" s="9"/>
      <c r="G9" s="9"/>
      <c r="H9" s="294"/>
      <c r="I9" s="294"/>
      <c r="J9" s="295"/>
    </row>
    <row r="10" spans="1:10" x14ac:dyDescent="0.25">
      <c r="A10" s="9"/>
      <c r="B10" s="9"/>
      <c r="C10" s="294"/>
      <c r="D10" s="294"/>
      <c r="E10" s="295"/>
      <c r="F10" s="9"/>
      <c r="G10" s="9"/>
      <c r="H10" s="294"/>
      <c r="I10" s="294"/>
      <c r="J10" s="295"/>
    </row>
    <row r="11" spans="1:10" x14ac:dyDescent="0.25">
      <c r="A11" s="9"/>
      <c r="B11" s="9"/>
      <c r="C11" s="294"/>
      <c r="D11" s="294"/>
      <c r="E11" s="295"/>
      <c r="F11" s="9"/>
      <c r="G11" s="9"/>
      <c r="H11" s="294"/>
      <c r="I11" s="294"/>
      <c r="J11" s="295"/>
    </row>
    <row r="12" spans="1:10" x14ac:dyDescent="0.25">
      <c r="A12" s="77"/>
      <c r="B12" s="77"/>
      <c r="C12" s="333"/>
      <c r="D12" s="333"/>
      <c r="E12" s="334"/>
      <c r="F12" s="77"/>
      <c r="G12" s="77"/>
      <c r="H12" s="333"/>
      <c r="I12" s="333"/>
      <c r="J12" s="334"/>
    </row>
    <row r="13" spans="1:10" x14ac:dyDescent="0.25">
      <c r="A13" s="77"/>
      <c r="B13" s="77"/>
      <c r="C13" s="333">
        <v>0</v>
      </c>
      <c r="D13" s="333"/>
      <c r="E13" s="334"/>
      <c r="F13" s="77"/>
      <c r="G13" s="77"/>
      <c r="H13" s="333"/>
      <c r="I13" s="333"/>
      <c r="J13" s="334"/>
    </row>
    <row r="14" spans="1:10" x14ac:dyDescent="0.25">
      <c r="A14" s="9"/>
      <c r="B14" s="9"/>
      <c r="C14" s="294">
        <v>0</v>
      </c>
      <c r="D14" s="294"/>
      <c r="E14" s="295"/>
      <c r="F14" s="9"/>
      <c r="G14" s="9"/>
      <c r="H14" s="294"/>
      <c r="I14" s="294"/>
      <c r="J14" s="295"/>
    </row>
    <row r="15" spans="1:10" x14ac:dyDescent="0.25">
      <c r="A15" s="5"/>
      <c r="B15" s="5"/>
      <c r="C15" s="280"/>
      <c r="D15" s="280"/>
      <c r="E15" s="281"/>
      <c r="F15" s="5"/>
      <c r="G15" s="5"/>
      <c r="H15" s="280"/>
      <c r="I15" s="280"/>
      <c r="J15" s="281"/>
    </row>
    <row r="16" spans="1:10" x14ac:dyDescent="0.25">
      <c r="A16" s="5"/>
      <c r="B16" s="5"/>
      <c r="C16" s="280"/>
      <c r="D16" s="280"/>
      <c r="E16" s="281"/>
      <c r="F16" s="5"/>
      <c r="G16" s="5"/>
      <c r="H16" s="280"/>
      <c r="I16" s="280"/>
      <c r="J16" s="281"/>
    </row>
    <row r="17" spans="1:10" x14ac:dyDescent="0.25">
      <c r="A17" s="5"/>
      <c r="B17" s="5" t="s">
        <v>205</v>
      </c>
      <c r="C17" s="290">
        <f>SUM(C8:C16)</f>
        <v>25000</v>
      </c>
      <c r="D17" s="280"/>
      <c r="E17" s="290">
        <f>C17</f>
        <v>25000</v>
      </c>
      <c r="F17" s="5"/>
      <c r="G17" s="5" t="s">
        <v>205</v>
      </c>
      <c r="H17" s="290">
        <f>H8+H9+H10+H11+H12+H13+H14+H15</f>
        <v>147000</v>
      </c>
      <c r="I17" s="280"/>
      <c r="J17" s="290">
        <f>H17</f>
        <v>147000</v>
      </c>
    </row>
    <row r="19" spans="1:10" x14ac:dyDescent="0.25">
      <c r="C19" s="293"/>
    </row>
    <row r="20" spans="1:10" x14ac:dyDescent="0.25">
      <c r="H20" s="293"/>
    </row>
  </sheetData>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29"/>
  <sheetViews>
    <sheetView workbookViewId="0">
      <selection activeCell="F5" sqref="F5"/>
    </sheetView>
  </sheetViews>
  <sheetFormatPr defaultRowHeight="15" x14ac:dyDescent="0.25"/>
  <cols>
    <col min="2" max="2" width="41" customWidth="1"/>
    <col min="3" max="3" width="22.28515625" customWidth="1"/>
    <col min="4" max="4" width="21.42578125" customWidth="1"/>
    <col min="5" max="5" width="16.42578125" customWidth="1"/>
    <col min="6" max="6" width="17.85546875" customWidth="1"/>
    <col min="7" max="7" width="17" customWidth="1"/>
    <col min="8" max="8" width="16.85546875" customWidth="1"/>
    <col min="9" max="9" width="18.28515625" customWidth="1"/>
    <col min="10" max="10" width="17.42578125" customWidth="1"/>
  </cols>
  <sheetData>
    <row r="3" spans="1:10" ht="26.25" x14ac:dyDescent="0.4">
      <c r="A3" s="270" t="s">
        <v>872</v>
      </c>
      <c r="B3" s="16"/>
      <c r="C3" s="550" t="s">
        <v>423</v>
      </c>
      <c r="D3" s="550"/>
      <c r="E3" s="551" t="s">
        <v>424</v>
      </c>
      <c r="F3" s="551" t="s">
        <v>423</v>
      </c>
    </row>
    <row r="4" spans="1:10" ht="30" x14ac:dyDescent="0.25">
      <c r="A4" s="552" t="s">
        <v>0</v>
      </c>
      <c r="B4" s="552" t="s">
        <v>1</v>
      </c>
      <c r="C4" s="553" t="s">
        <v>2</v>
      </c>
      <c r="D4" s="554" t="s">
        <v>3</v>
      </c>
      <c r="E4" s="298" t="s">
        <v>424</v>
      </c>
      <c r="F4" s="298" t="s">
        <v>205</v>
      </c>
      <c r="G4" s="46" t="s">
        <v>839</v>
      </c>
      <c r="H4" s="46" t="s">
        <v>840</v>
      </c>
      <c r="I4" s="46" t="s">
        <v>841</v>
      </c>
      <c r="J4" s="46" t="s">
        <v>842</v>
      </c>
    </row>
    <row r="5" spans="1:10" ht="63" x14ac:dyDescent="0.25">
      <c r="A5" s="15">
        <v>1</v>
      </c>
      <c r="B5" s="739" t="s">
        <v>908</v>
      </c>
      <c r="C5" s="750">
        <f>F5</f>
        <v>3326000</v>
      </c>
      <c r="D5" s="751" t="s">
        <v>904</v>
      </c>
      <c r="E5" s="752"/>
      <c r="F5" s="750">
        <f>G5+H5+I5+J5</f>
        <v>3326000</v>
      </c>
      <c r="G5" s="750"/>
      <c r="H5" s="750"/>
      <c r="I5" s="750">
        <v>1656000</v>
      </c>
      <c r="J5" s="750">
        <v>1670000</v>
      </c>
    </row>
    <row r="6" spans="1:10" ht="75" x14ac:dyDescent="0.25">
      <c r="A6" s="5">
        <v>2</v>
      </c>
      <c r="B6" s="58" t="s">
        <v>952</v>
      </c>
      <c r="C6" s="282">
        <v>42017000</v>
      </c>
      <c r="D6" s="5" t="s">
        <v>955</v>
      </c>
      <c r="E6" s="5"/>
      <c r="F6" s="282">
        <f>C6</f>
        <v>42017000</v>
      </c>
      <c r="G6" s="282">
        <v>10505000</v>
      </c>
      <c r="H6" s="282">
        <v>10505000</v>
      </c>
      <c r="I6" s="282">
        <v>10505000</v>
      </c>
      <c r="J6" s="282">
        <f>F6-I6-H6-G6</f>
        <v>10502000</v>
      </c>
    </row>
    <row r="7" spans="1:10" ht="75" x14ac:dyDescent="0.25">
      <c r="A7" s="5">
        <v>3</v>
      </c>
      <c r="B7" s="58" t="s">
        <v>978</v>
      </c>
      <c r="C7" s="282">
        <v>42017000</v>
      </c>
      <c r="D7" s="5" t="s">
        <v>955</v>
      </c>
      <c r="E7" s="282"/>
      <c r="F7" s="282">
        <f t="shared" ref="F7:F8" si="0">C7</f>
        <v>42017000</v>
      </c>
      <c r="G7" s="282">
        <v>10505000</v>
      </c>
      <c r="H7" s="282">
        <v>10505000</v>
      </c>
      <c r="I7" s="282">
        <v>10505000</v>
      </c>
      <c r="J7" s="282">
        <f t="shared" ref="J7:J8" si="1">F7-I7-H7-G7</f>
        <v>10502000</v>
      </c>
    </row>
    <row r="8" spans="1:10" ht="90" x14ac:dyDescent="0.25">
      <c r="A8" s="5"/>
      <c r="B8" s="58" t="s">
        <v>954</v>
      </c>
      <c r="C8" s="282">
        <v>42017000</v>
      </c>
      <c r="D8" s="5" t="s">
        <v>955</v>
      </c>
      <c r="E8" s="282"/>
      <c r="F8" s="282">
        <f t="shared" si="0"/>
        <v>42017000</v>
      </c>
      <c r="G8" s="282">
        <v>10505000</v>
      </c>
      <c r="H8" s="282">
        <v>10505000</v>
      </c>
      <c r="I8" s="282">
        <v>10505000</v>
      </c>
      <c r="J8" s="282">
        <f t="shared" si="1"/>
        <v>10502000</v>
      </c>
    </row>
    <row r="9" spans="1:10" x14ac:dyDescent="0.25">
      <c r="A9" s="5"/>
      <c r="B9" s="5" t="s">
        <v>958</v>
      </c>
      <c r="C9" s="282">
        <v>8290000</v>
      </c>
      <c r="D9" s="282"/>
      <c r="E9" s="282"/>
      <c r="F9" s="282">
        <f>C9</f>
        <v>8290000</v>
      </c>
      <c r="G9" s="282">
        <v>2100000</v>
      </c>
      <c r="H9" s="282">
        <v>2100000</v>
      </c>
      <c r="I9" s="282">
        <v>2100000</v>
      </c>
      <c r="J9" s="282">
        <f t="shared" ref="J9" si="2">F9-I9-H9-G9</f>
        <v>1990000</v>
      </c>
    </row>
    <row r="10" spans="1:10" x14ac:dyDescent="0.25">
      <c r="A10" s="5"/>
      <c r="B10" s="5"/>
      <c r="C10" s="282"/>
      <c r="D10" s="282"/>
      <c r="E10" s="282"/>
      <c r="F10" s="282"/>
      <c r="G10" s="282"/>
      <c r="H10" s="282"/>
      <c r="I10" s="282"/>
      <c r="J10" s="282"/>
    </row>
    <row r="11" spans="1:10" x14ac:dyDescent="0.25">
      <c r="A11" s="5"/>
      <c r="B11" s="5"/>
      <c r="C11" s="282"/>
      <c r="D11" s="282"/>
      <c r="E11" s="282"/>
      <c r="F11" s="282"/>
      <c r="G11" s="282"/>
      <c r="H11" s="282"/>
      <c r="I11" s="282"/>
      <c r="J11" s="282"/>
    </row>
    <row r="12" spans="1:10" x14ac:dyDescent="0.25">
      <c r="A12" s="5"/>
      <c r="B12" s="5"/>
      <c r="C12" s="282"/>
      <c r="D12" s="282"/>
      <c r="E12" s="282"/>
      <c r="F12" s="282"/>
      <c r="G12" s="282"/>
      <c r="H12" s="282"/>
      <c r="I12" s="282"/>
      <c r="J12" s="282"/>
    </row>
    <row r="13" spans="1:10" x14ac:dyDescent="0.25">
      <c r="A13" s="5"/>
      <c r="B13" s="5"/>
      <c r="C13" s="282"/>
      <c r="D13" s="282"/>
      <c r="E13" s="282"/>
      <c r="F13" s="282"/>
      <c r="G13" s="282"/>
      <c r="H13" s="282"/>
      <c r="I13" s="282"/>
      <c r="J13" s="282"/>
    </row>
    <row r="14" spans="1:10" x14ac:dyDescent="0.25">
      <c r="A14" s="5"/>
      <c r="B14" s="5"/>
      <c r="C14" s="282"/>
      <c r="D14" s="282"/>
      <c r="E14" s="282"/>
      <c r="F14" s="282"/>
      <c r="G14" s="282"/>
      <c r="H14" s="282"/>
      <c r="I14" s="282"/>
      <c r="J14" s="282"/>
    </row>
    <row r="15" spans="1:10" x14ac:dyDescent="0.25">
      <c r="A15" s="5"/>
      <c r="B15" s="5"/>
      <c r="C15" s="282"/>
      <c r="D15" s="282"/>
      <c r="E15" s="282"/>
      <c r="F15" s="282"/>
      <c r="G15" s="282"/>
      <c r="H15" s="282"/>
      <c r="I15" s="282"/>
      <c r="J15" s="282"/>
    </row>
    <row r="16" spans="1:10" x14ac:dyDescent="0.25">
      <c r="A16" s="5"/>
      <c r="B16" s="5"/>
      <c r="C16" s="282"/>
      <c r="D16" s="282"/>
      <c r="E16" s="282"/>
      <c r="F16" s="282"/>
      <c r="G16" s="282"/>
      <c r="H16" s="282"/>
      <c r="I16" s="282"/>
      <c r="J16" s="282"/>
    </row>
    <row r="17" spans="1:10" x14ac:dyDescent="0.25">
      <c r="A17" s="5"/>
      <c r="B17" s="5"/>
      <c r="C17" s="282"/>
      <c r="D17" s="282"/>
      <c r="E17" s="282"/>
      <c r="F17" s="282"/>
      <c r="G17" s="282"/>
      <c r="H17" s="282"/>
      <c r="I17" s="282"/>
      <c r="J17" s="282"/>
    </row>
    <row r="18" spans="1:10" x14ac:dyDescent="0.25">
      <c r="A18" s="5"/>
      <c r="B18" s="5"/>
      <c r="C18" s="282"/>
      <c r="D18" s="282"/>
      <c r="E18" s="282"/>
      <c r="F18" s="282"/>
      <c r="G18" s="282"/>
      <c r="H18" s="282"/>
      <c r="I18" s="282"/>
      <c r="J18" s="282"/>
    </row>
    <row r="19" spans="1:10" x14ac:dyDescent="0.25">
      <c r="A19" s="5"/>
      <c r="B19" s="5"/>
      <c r="C19" s="282"/>
      <c r="D19" s="282"/>
      <c r="E19" s="282"/>
      <c r="F19" s="282"/>
      <c r="G19" s="282"/>
      <c r="H19" s="282"/>
      <c r="I19" s="282"/>
      <c r="J19" s="282"/>
    </row>
    <row r="20" spans="1:10" x14ac:dyDescent="0.25">
      <c r="A20" s="5"/>
      <c r="B20" s="5"/>
      <c r="C20" s="282"/>
      <c r="D20" s="282"/>
      <c r="E20" s="282"/>
      <c r="F20" s="282"/>
      <c r="G20" s="282"/>
      <c r="H20" s="282"/>
      <c r="I20" s="282"/>
      <c r="J20" s="282"/>
    </row>
    <row r="21" spans="1:10" x14ac:dyDescent="0.25">
      <c r="A21" s="5"/>
      <c r="B21" s="5"/>
      <c r="C21" s="282"/>
      <c r="D21" s="282"/>
      <c r="E21" s="282"/>
      <c r="F21" s="282"/>
      <c r="G21" s="282"/>
      <c r="H21" s="282"/>
      <c r="I21" s="282"/>
      <c r="J21" s="282"/>
    </row>
    <row r="22" spans="1:10" x14ac:dyDescent="0.25">
      <c r="A22" s="5"/>
      <c r="B22" s="5"/>
      <c r="C22" s="805"/>
      <c r="D22" s="282"/>
      <c r="E22" s="282"/>
      <c r="F22" s="282"/>
      <c r="G22" s="282"/>
      <c r="H22" s="282"/>
      <c r="I22" s="282"/>
      <c r="J22" s="282"/>
    </row>
    <row r="23" spans="1:10" x14ac:dyDescent="0.25">
      <c r="A23" s="5"/>
      <c r="B23" s="5"/>
      <c r="C23" s="282"/>
      <c r="D23" s="282"/>
      <c r="E23" s="282"/>
      <c r="F23" s="282"/>
      <c r="G23" s="282"/>
      <c r="H23" s="282"/>
      <c r="I23" s="282"/>
      <c r="J23" s="282"/>
    </row>
    <row r="24" spans="1:10" x14ac:dyDescent="0.25">
      <c r="A24" s="5"/>
      <c r="B24" s="5"/>
      <c r="C24" s="5"/>
      <c r="D24" s="5"/>
      <c r="E24" s="5"/>
      <c r="F24" s="280"/>
      <c r="G24" s="280"/>
      <c r="H24" s="280"/>
      <c r="I24" s="280"/>
      <c r="J24" s="280"/>
    </row>
    <row r="25" spans="1:10" x14ac:dyDescent="0.25">
      <c r="A25" s="5"/>
      <c r="B25" s="5"/>
      <c r="C25" s="5"/>
      <c r="D25" s="5"/>
      <c r="E25" s="5"/>
      <c r="F25" s="280"/>
      <c r="G25" s="280"/>
      <c r="H25" s="280"/>
      <c r="I25" s="280"/>
      <c r="J25" s="280"/>
    </row>
    <row r="26" spans="1:10" x14ac:dyDescent="0.25">
      <c r="A26" s="5"/>
      <c r="B26" s="5"/>
      <c r="C26" s="5"/>
      <c r="D26" s="5"/>
      <c r="E26" s="5"/>
      <c r="F26" s="280"/>
      <c r="G26" s="280"/>
      <c r="H26" s="280"/>
      <c r="I26" s="280"/>
      <c r="J26" s="280"/>
    </row>
    <row r="27" spans="1:10" x14ac:dyDescent="0.25">
      <c r="A27" s="5"/>
      <c r="B27" s="5"/>
      <c r="C27" s="5"/>
      <c r="D27" s="5"/>
      <c r="E27" s="5"/>
      <c r="F27" s="280"/>
      <c r="G27" s="280"/>
      <c r="H27" s="280"/>
      <c r="I27" s="280"/>
      <c r="J27" s="280"/>
    </row>
    <row r="28" spans="1:10" x14ac:dyDescent="0.25">
      <c r="A28" s="5"/>
      <c r="B28" s="5"/>
      <c r="C28" s="5"/>
      <c r="D28" s="5"/>
      <c r="E28" s="5"/>
      <c r="F28" s="280"/>
      <c r="G28" s="280"/>
      <c r="H28" s="280"/>
      <c r="I28" s="280"/>
      <c r="J28" s="280"/>
    </row>
    <row r="29" spans="1:10" x14ac:dyDescent="0.25">
      <c r="B29" t="s">
        <v>272</v>
      </c>
      <c r="C29" s="296">
        <f>SUM(C5:C28)</f>
        <v>137667000</v>
      </c>
      <c r="E29" s="296">
        <v>408351000</v>
      </c>
      <c r="F29" s="296">
        <f t="shared" ref="F29:J29" si="3">SUM(F5:F28)</f>
        <v>137667000</v>
      </c>
      <c r="G29" s="296">
        <f t="shared" si="3"/>
        <v>33615000</v>
      </c>
      <c r="H29" s="296">
        <f t="shared" si="3"/>
        <v>33615000</v>
      </c>
      <c r="I29" s="296">
        <f t="shared" si="3"/>
        <v>35271000</v>
      </c>
      <c r="J29" s="296">
        <f t="shared" si="3"/>
        <v>35166000</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opLeftCell="A10" workbookViewId="0">
      <selection activeCell="I34" sqref="I34"/>
    </sheetView>
  </sheetViews>
  <sheetFormatPr defaultRowHeight="15" x14ac:dyDescent="0.25"/>
  <cols>
    <col min="2" max="2" width="34.85546875" customWidth="1"/>
    <col min="3" max="3" width="23.7109375" customWidth="1"/>
    <col min="4" max="4" width="24.85546875" customWidth="1"/>
    <col min="5" max="5" width="31.140625" customWidth="1"/>
    <col min="6" max="6" width="15" customWidth="1"/>
    <col min="7" max="8" width="13.85546875" customWidth="1"/>
    <col min="9" max="9" width="15.140625" customWidth="1"/>
    <col min="10" max="10" width="13.7109375" customWidth="1"/>
  </cols>
  <sheetData>
    <row r="1" spans="1:10" ht="26.25" x14ac:dyDescent="0.4">
      <c r="A1" s="270" t="s">
        <v>872</v>
      </c>
      <c r="B1" s="16"/>
      <c r="C1" s="550" t="s">
        <v>423</v>
      </c>
      <c r="D1" s="550"/>
      <c r="E1" s="551" t="s">
        <v>424</v>
      </c>
    </row>
    <row r="2" spans="1:10" x14ac:dyDescent="0.25">
      <c r="A2" s="552" t="s">
        <v>0</v>
      </c>
      <c r="B2" s="552" t="s">
        <v>1</v>
      </c>
      <c r="C2" s="553" t="s">
        <v>2</v>
      </c>
      <c r="D2" s="554" t="s">
        <v>3</v>
      </c>
      <c r="E2" s="298" t="s">
        <v>424</v>
      </c>
      <c r="F2" s="298" t="s">
        <v>205</v>
      </c>
      <c r="G2" s="46" t="s">
        <v>839</v>
      </c>
      <c r="H2" s="46" t="s">
        <v>840</v>
      </c>
      <c r="I2" s="46" t="s">
        <v>841</v>
      </c>
      <c r="J2" s="46" t="s">
        <v>842</v>
      </c>
    </row>
    <row r="3" spans="1:10" ht="63" x14ac:dyDescent="0.25">
      <c r="A3" s="15">
        <v>1</v>
      </c>
      <c r="B3" s="739" t="s">
        <v>908</v>
      </c>
      <c r="C3" s="279">
        <f>F3</f>
        <v>633000</v>
      </c>
      <c r="D3" s="762" t="s">
        <v>904</v>
      </c>
      <c r="E3" s="279"/>
      <c r="F3" s="279">
        <f>G3+H3+I3+J3</f>
        <v>633000</v>
      </c>
      <c r="G3" s="279"/>
      <c r="H3" s="279"/>
      <c r="I3" s="279">
        <v>315000</v>
      </c>
      <c r="J3" s="279">
        <v>318000</v>
      </c>
    </row>
    <row r="4" spans="1:10" ht="75" x14ac:dyDescent="0.25">
      <c r="A4" s="5">
        <v>2</v>
      </c>
      <c r="B4" s="58" t="s">
        <v>952</v>
      </c>
      <c r="C4" s="282">
        <v>8000000</v>
      </c>
      <c r="D4" s="5" t="s">
        <v>955</v>
      </c>
      <c r="E4" s="282"/>
      <c r="F4" s="282">
        <f>C4</f>
        <v>8000000</v>
      </c>
      <c r="G4" s="282">
        <v>2000000</v>
      </c>
      <c r="H4" s="282">
        <v>2000000</v>
      </c>
      <c r="I4" s="282">
        <v>2000000</v>
      </c>
      <c r="J4" s="282">
        <f>F4-I4-H4-G4</f>
        <v>2000000</v>
      </c>
    </row>
    <row r="5" spans="1:10" ht="90" x14ac:dyDescent="0.25">
      <c r="A5" s="5"/>
      <c r="B5" s="58" t="s">
        <v>953</v>
      </c>
      <c r="C5" s="282">
        <v>8000000</v>
      </c>
      <c r="D5" s="5" t="s">
        <v>955</v>
      </c>
      <c r="E5" s="282"/>
      <c r="F5" s="282">
        <f t="shared" ref="F5:F6" si="0">C5</f>
        <v>8000000</v>
      </c>
      <c r="G5" s="282">
        <v>2000000</v>
      </c>
      <c r="H5" s="282">
        <v>2000000</v>
      </c>
      <c r="I5" s="282">
        <v>2000000</v>
      </c>
      <c r="J5" s="282">
        <f t="shared" ref="J5:J6" si="1">F5-I5-H5-G5</f>
        <v>2000000</v>
      </c>
    </row>
    <row r="6" spans="1:10" ht="105" x14ac:dyDescent="0.25">
      <c r="A6" s="5"/>
      <c r="B6" s="58" t="s">
        <v>954</v>
      </c>
      <c r="C6" s="282">
        <v>8000000</v>
      </c>
      <c r="D6" s="5" t="s">
        <v>955</v>
      </c>
      <c r="E6" s="282"/>
      <c r="F6" s="282">
        <f t="shared" si="0"/>
        <v>8000000</v>
      </c>
      <c r="G6" s="282">
        <v>2000000</v>
      </c>
      <c r="H6" s="282">
        <v>2000000</v>
      </c>
      <c r="I6" s="282">
        <v>2000000</v>
      </c>
      <c r="J6" s="282">
        <f t="shared" si="1"/>
        <v>2000000</v>
      </c>
    </row>
    <row r="7" spans="1:10" x14ac:dyDescent="0.25">
      <c r="A7" s="5"/>
      <c r="B7" s="5"/>
      <c r="C7" s="282"/>
      <c r="D7" s="282"/>
      <c r="E7" s="282"/>
      <c r="F7" s="282"/>
      <c r="G7" s="282"/>
      <c r="H7" s="282"/>
      <c r="I7" s="282"/>
      <c r="J7" s="282"/>
    </row>
    <row r="8" spans="1:10" x14ac:dyDescent="0.25">
      <c r="A8" s="5"/>
      <c r="B8" s="5"/>
      <c r="C8" s="282"/>
      <c r="D8" s="282"/>
      <c r="E8" s="282"/>
      <c r="F8" s="282"/>
      <c r="G8" s="282"/>
      <c r="H8" s="282"/>
      <c r="I8" s="282"/>
      <c r="J8" s="282"/>
    </row>
    <row r="9" spans="1:10" x14ac:dyDescent="0.25">
      <c r="A9" s="5"/>
      <c r="B9" s="5"/>
      <c r="C9" s="282"/>
      <c r="D9" s="282"/>
      <c r="E9" s="282"/>
      <c r="F9" s="282"/>
      <c r="G9" s="282"/>
      <c r="H9" s="282"/>
      <c r="I9" s="282"/>
      <c r="J9" s="282"/>
    </row>
    <row r="10" spans="1:10" x14ac:dyDescent="0.25">
      <c r="A10" s="5"/>
      <c r="B10" s="5"/>
      <c r="C10" s="282"/>
      <c r="D10" s="282"/>
      <c r="E10" s="282"/>
      <c r="F10" s="282"/>
      <c r="G10" s="282"/>
      <c r="H10" s="282"/>
      <c r="I10" s="282"/>
      <c r="J10" s="282"/>
    </row>
    <row r="11" spans="1:10" x14ac:dyDescent="0.25">
      <c r="A11" s="5"/>
      <c r="B11" s="5"/>
      <c r="C11" s="282"/>
      <c r="D11" s="282"/>
      <c r="E11" s="282"/>
      <c r="F11" s="282"/>
      <c r="G11" s="282"/>
      <c r="H11" s="282"/>
      <c r="I11" s="282"/>
      <c r="J11" s="282"/>
    </row>
    <row r="12" spans="1:10" x14ac:dyDescent="0.25">
      <c r="A12" s="5"/>
      <c r="B12" s="5"/>
      <c r="C12" s="282"/>
      <c r="D12" s="282"/>
      <c r="E12" s="282"/>
      <c r="F12" s="282"/>
      <c r="G12" s="282"/>
      <c r="H12" s="282"/>
      <c r="I12" s="282"/>
      <c r="J12" s="282"/>
    </row>
    <row r="13" spans="1:10" x14ac:dyDescent="0.25">
      <c r="A13" s="5"/>
      <c r="B13" s="5"/>
      <c r="C13" s="282"/>
      <c r="D13" s="282"/>
      <c r="E13" s="282"/>
      <c r="F13" s="282"/>
      <c r="G13" s="282"/>
      <c r="H13" s="282"/>
      <c r="I13" s="282"/>
      <c r="J13" s="282"/>
    </row>
    <row r="14" spans="1:10" x14ac:dyDescent="0.25">
      <c r="A14" s="5"/>
      <c r="B14" s="5"/>
      <c r="C14" s="282"/>
      <c r="D14" s="282"/>
      <c r="E14" s="282"/>
      <c r="F14" s="282"/>
      <c r="G14" s="282"/>
      <c r="H14" s="282"/>
      <c r="I14" s="282"/>
      <c r="J14" s="282"/>
    </row>
    <row r="15" spans="1:10" x14ac:dyDescent="0.25">
      <c r="A15" s="5"/>
      <c r="B15" s="5"/>
      <c r="C15" s="282"/>
      <c r="D15" s="282"/>
      <c r="E15" s="282"/>
      <c r="F15" s="282"/>
      <c r="G15" s="282"/>
      <c r="H15" s="282"/>
      <c r="I15" s="282"/>
      <c r="J15" s="282"/>
    </row>
    <row r="16" spans="1:10" x14ac:dyDescent="0.25">
      <c r="A16" s="5"/>
      <c r="B16" s="5"/>
      <c r="C16" s="282"/>
      <c r="D16" s="282"/>
      <c r="E16" s="282"/>
      <c r="F16" s="282"/>
      <c r="G16" s="282"/>
      <c r="H16" s="282"/>
      <c r="I16" s="282"/>
      <c r="J16" s="282"/>
    </row>
    <row r="17" spans="1:10" x14ac:dyDescent="0.25">
      <c r="A17" s="5"/>
      <c r="B17" s="5"/>
      <c r="C17" s="282"/>
      <c r="D17" s="282"/>
      <c r="E17" s="282"/>
      <c r="F17" s="282"/>
      <c r="G17" s="282"/>
      <c r="H17" s="282"/>
      <c r="I17" s="282"/>
      <c r="J17" s="282"/>
    </row>
    <row r="18" spans="1:10" x14ac:dyDescent="0.25">
      <c r="A18" s="5"/>
      <c r="B18" s="5"/>
      <c r="C18" s="282"/>
      <c r="D18" s="282"/>
      <c r="E18" s="282"/>
      <c r="F18" s="282"/>
      <c r="G18" s="282"/>
      <c r="H18" s="282"/>
      <c r="I18" s="282"/>
      <c r="J18" s="282"/>
    </row>
    <row r="19" spans="1:10" x14ac:dyDescent="0.25">
      <c r="A19" s="5"/>
      <c r="B19" s="5"/>
      <c r="C19" s="282"/>
      <c r="D19" s="282"/>
      <c r="E19" s="282"/>
      <c r="F19" s="282"/>
      <c r="G19" s="282"/>
      <c r="H19" s="282"/>
      <c r="I19" s="282"/>
      <c r="J19" s="282"/>
    </row>
    <row r="20" spans="1:10" x14ac:dyDescent="0.25">
      <c r="A20" s="5"/>
      <c r="B20" s="5"/>
      <c r="C20" s="282"/>
      <c r="D20" s="282"/>
      <c r="E20" s="282"/>
      <c r="F20" s="282"/>
      <c r="G20" s="282"/>
      <c r="H20" s="282"/>
      <c r="I20" s="282"/>
      <c r="J20" s="282"/>
    </row>
    <row r="21" spans="1:10" x14ac:dyDescent="0.25">
      <c r="A21" s="5"/>
      <c r="B21" s="5"/>
      <c r="C21" s="282"/>
      <c r="D21" s="282"/>
      <c r="E21" s="282"/>
      <c r="F21" s="282"/>
      <c r="G21" s="282"/>
      <c r="H21" s="282"/>
      <c r="I21" s="282"/>
      <c r="J21" s="282"/>
    </row>
    <row r="22" spans="1:10" x14ac:dyDescent="0.25">
      <c r="A22" s="5"/>
      <c r="B22" s="5"/>
      <c r="C22" s="282"/>
      <c r="D22" s="282"/>
      <c r="E22" s="282"/>
      <c r="F22" s="282"/>
      <c r="G22" s="282"/>
      <c r="H22" s="282"/>
      <c r="I22" s="282"/>
      <c r="J22" s="282"/>
    </row>
    <row r="23" spans="1:10" x14ac:dyDescent="0.25">
      <c r="A23" s="5"/>
      <c r="B23" s="5"/>
      <c r="C23" s="282"/>
      <c r="D23" s="282"/>
      <c r="E23" s="282"/>
      <c r="F23" s="282"/>
      <c r="G23" s="282"/>
      <c r="H23" s="282"/>
      <c r="I23" s="282"/>
      <c r="J23" s="282"/>
    </row>
    <row r="24" spans="1:10" x14ac:dyDescent="0.25">
      <c r="A24" s="5"/>
      <c r="B24" s="5"/>
      <c r="C24" s="282"/>
      <c r="D24" s="282"/>
      <c r="E24" s="282"/>
      <c r="F24" s="282"/>
      <c r="G24" s="282"/>
      <c r="H24" s="282"/>
      <c r="I24" s="282"/>
      <c r="J24" s="282"/>
    </row>
    <row r="25" spans="1:10" x14ac:dyDescent="0.25">
      <c r="A25" s="5"/>
      <c r="B25" s="5"/>
      <c r="C25" s="282"/>
      <c r="D25" s="282"/>
      <c r="E25" s="282"/>
      <c r="F25" s="282"/>
      <c r="G25" s="282"/>
      <c r="H25" s="282"/>
      <c r="I25" s="282"/>
      <c r="J25" s="282"/>
    </row>
    <row r="26" spans="1:10" x14ac:dyDescent="0.25">
      <c r="A26" s="5"/>
      <c r="B26" s="5"/>
      <c r="C26" s="282"/>
      <c r="D26" s="282"/>
      <c r="E26" s="282"/>
      <c r="F26" s="282"/>
      <c r="G26" s="282"/>
      <c r="H26" s="282"/>
      <c r="I26" s="282"/>
      <c r="J26" s="282"/>
    </row>
    <row r="27" spans="1:10" x14ac:dyDescent="0.25">
      <c r="B27" t="s">
        <v>272</v>
      </c>
      <c r="C27" s="296">
        <f>SUM(C3:C26)</f>
        <v>24633000</v>
      </c>
      <c r="E27" s="296">
        <v>77587000</v>
      </c>
      <c r="F27" s="296">
        <f t="shared" ref="F27:J27" si="2">SUM(F3:F26)</f>
        <v>24633000</v>
      </c>
      <c r="G27" s="296">
        <f t="shared" si="2"/>
        <v>6000000</v>
      </c>
      <c r="H27" s="296">
        <f t="shared" si="2"/>
        <v>6000000</v>
      </c>
      <c r="I27" s="296">
        <f t="shared" si="2"/>
        <v>6315000</v>
      </c>
      <c r="J27" s="296">
        <f t="shared" si="2"/>
        <v>6318000</v>
      </c>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zoomScaleNormal="100" workbookViewId="0">
      <selection activeCell="G14" sqref="G14"/>
    </sheetView>
  </sheetViews>
  <sheetFormatPr defaultRowHeight="15" x14ac:dyDescent="0.25"/>
  <cols>
    <col min="2" max="2" width="45.5703125" customWidth="1"/>
    <col min="3" max="3" width="20.7109375" style="281" customWidth="1"/>
    <col min="4" max="4" width="21.140625" customWidth="1"/>
    <col min="5" max="5" width="16" customWidth="1"/>
    <col min="6" max="6" width="17.85546875" customWidth="1"/>
    <col min="7" max="7" width="10.7109375" customWidth="1"/>
    <col min="8" max="8" width="11.5703125" customWidth="1"/>
  </cols>
  <sheetData>
    <row r="1" spans="1:10" ht="21" x14ac:dyDescent="0.35">
      <c r="B1" s="73" t="s">
        <v>417</v>
      </c>
    </row>
    <row r="3" spans="1:10" ht="30" x14ac:dyDescent="0.25">
      <c r="A3" s="6" t="s">
        <v>0</v>
      </c>
      <c r="B3" s="6" t="s">
        <v>1</v>
      </c>
      <c r="C3" s="358" t="s">
        <v>899</v>
      </c>
      <c r="D3" s="8" t="s">
        <v>3</v>
      </c>
      <c r="E3" s="550" t="s">
        <v>424</v>
      </c>
      <c r="F3" s="16" t="s">
        <v>205</v>
      </c>
      <c r="G3" t="s">
        <v>839</v>
      </c>
      <c r="H3" t="s">
        <v>840</v>
      </c>
      <c r="I3" t="s">
        <v>841</v>
      </c>
      <c r="J3" t="s">
        <v>842</v>
      </c>
    </row>
    <row r="4" spans="1:10" ht="30" x14ac:dyDescent="0.25">
      <c r="A4" s="4">
        <v>1</v>
      </c>
      <c r="B4" s="76" t="s">
        <v>915</v>
      </c>
      <c r="C4" s="359">
        <v>29000000</v>
      </c>
      <c r="D4" s="15" t="s">
        <v>5</v>
      </c>
      <c r="F4" s="293">
        <f>C4</f>
        <v>29000000</v>
      </c>
    </row>
    <row r="5" spans="1:10" x14ac:dyDescent="0.25">
      <c r="A5" s="4">
        <v>2</v>
      </c>
      <c r="B5" s="76"/>
      <c r="C5" s="280"/>
      <c r="D5" s="15"/>
      <c r="F5" s="293">
        <f t="shared" ref="F5:F8" si="0">C5</f>
        <v>0</v>
      </c>
    </row>
    <row r="6" spans="1:10" x14ac:dyDescent="0.25">
      <c r="A6" s="4"/>
      <c r="B6" s="741"/>
      <c r="C6" s="280"/>
      <c r="D6" s="742"/>
      <c r="E6" s="293">
        <f>C6</f>
        <v>0</v>
      </c>
      <c r="F6" s="293">
        <f t="shared" si="0"/>
        <v>0</v>
      </c>
    </row>
    <row r="7" spans="1:10" x14ac:dyDescent="0.25">
      <c r="A7" s="4"/>
      <c r="B7" s="76"/>
      <c r="C7" s="280"/>
      <c r="D7" s="15"/>
      <c r="F7" s="293">
        <f t="shared" si="0"/>
        <v>0</v>
      </c>
    </row>
    <row r="8" spans="1:10" ht="30" x14ac:dyDescent="0.25">
      <c r="A8" s="4">
        <v>3</v>
      </c>
      <c r="B8" s="5" t="s">
        <v>814</v>
      </c>
      <c r="C8" s="280"/>
      <c r="D8" s="57" t="s">
        <v>813</v>
      </c>
      <c r="F8" s="293">
        <f t="shared" si="0"/>
        <v>0</v>
      </c>
    </row>
    <row r="9" spans="1:10" x14ac:dyDescent="0.25">
      <c r="B9" s="5" t="s">
        <v>89</v>
      </c>
      <c r="C9" s="290">
        <f>C4+C5+C8</f>
        <v>29000000</v>
      </c>
      <c r="D9" s="15"/>
      <c r="E9" s="286">
        <f>C9</f>
        <v>29000000</v>
      </c>
      <c r="F9" s="293">
        <f>SUM(F4:F8)</f>
        <v>29000000</v>
      </c>
      <c r="G9" s="293">
        <f t="shared" ref="G9:J9" si="1">SUM(G4:G8)</f>
        <v>0</v>
      </c>
      <c r="H9" s="293">
        <f t="shared" si="1"/>
        <v>0</v>
      </c>
      <c r="I9" s="293">
        <f t="shared" si="1"/>
        <v>0</v>
      </c>
      <c r="J9" s="293">
        <f t="shared" si="1"/>
        <v>0</v>
      </c>
    </row>
    <row r="10" spans="1:10" ht="23.25" x14ac:dyDescent="0.35">
      <c r="C10" s="711" t="s">
        <v>423</v>
      </c>
      <c r="D10" s="712"/>
      <c r="E10" s="712" t="s">
        <v>424</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J35"/>
  <sheetViews>
    <sheetView workbookViewId="0">
      <selection activeCell="C31" sqref="C31"/>
    </sheetView>
  </sheetViews>
  <sheetFormatPr defaultRowHeight="15" x14ac:dyDescent="0.25"/>
  <cols>
    <col min="2" max="2" width="42" customWidth="1"/>
    <col min="3" max="3" width="14.5703125" customWidth="1"/>
    <col min="4" max="4" width="19.42578125" customWidth="1"/>
    <col min="5" max="5" width="18.7109375" customWidth="1"/>
    <col min="6" max="6" width="12.7109375" customWidth="1"/>
    <col min="7" max="7" width="13.140625" customWidth="1"/>
    <col min="8" max="8" width="12.28515625" customWidth="1"/>
    <col min="9" max="9" width="12" customWidth="1"/>
    <col min="10" max="10" width="10.85546875" customWidth="1"/>
  </cols>
  <sheetData>
    <row r="5" spans="1:7" ht="26.25" x14ac:dyDescent="0.4">
      <c r="A5" s="23" t="s">
        <v>215</v>
      </c>
    </row>
    <row r="6" spans="1:7" hidden="1" x14ac:dyDescent="0.25"/>
    <row r="7" spans="1:7" ht="30" hidden="1" x14ac:dyDescent="0.25">
      <c r="A7" s="6" t="s">
        <v>0</v>
      </c>
      <c r="B7" s="6" t="s">
        <v>1</v>
      </c>
      <c r="C7" s="7"/>
      <c r="D7" s="8" t="s">
        <v>3</v>
      </c>
    </row>
    <row r="8" spans="1:7" hidden="1" x14ac:dyDescent="0.25">
      <c r="A8" s="4">
        <v>1</v>
      </c>
      <c r="B8" s="30" t="s">
        <v>216</v>
      </c>
      <c r="C8" s="31"/>
      <c r="D8" s="31" t="s">
        <v>5</v>
      </c>
    </row>
    <row r="9" spans="1:7" hidden="1" x14ac:dyDescent="0.25">
      <c r="A9" s="4">
        <v>2</v>
      </c>
      <c r="B9" s="26"/>
      <c r="C9" s="5"/>
      <c r="D9" s="5"/>
    </row>
    <row r="10" spans="1:7" hidden="1" x14ac:dyDescent="0.25">
      <c r="A10" s="4">
        <v>3</v>
      </c>
      <c r="B10" s="5"/>
      <c r="C10" s="5"/>
      <c r="D10" s="5"/>
    </row>
    <row r="11" spans="1:7" hidden="1" x14ac:dyDescent="0.25">
      <c r="B11" s="5" t="s">
        <v>89</v>
      </c>
      <c r="C11" s="72"/>
      <c r="G11" t="e">
        <f>#REF!/4</f>
        <v>#REF!</v>
      </c>
    </row>
    <row r="12" spans="1:7" hidden="1" x14ac:dyDescent="0.25"/>
    <row r="13" spans="1:7" hidden="1" x14ac:dyDescent="0.25"/>
    <row r="14" spans="1:7" hidden="1" x14ac:dyDescent="0.25">
      <c r="A14" s="68"/>
      <c r="B14" s="68"/>
      <c r="C14" s="68"/>
      <c r="D14" s="68"/>
    </row>
    <row r="15" spans="1:7" hidden="1" x14ac:dyDescent="0.25">
      <c r="B15" s="120" t="s">
        <v>396</v>
      </c>
      <c r="C15" s="121"/>
      <c r="D15" s="121" t="s">
        <v>403</v>
      </c>
      <c r="E15" s="121" t="s">
        <v>388</v>
      </c>
    </row>
    <row r="16" spans="1:7" hidden="1" x14ac:dyDescent="0.25">
      <c r="B16" s="5">
        <v>313000</v>
      </c>
      <c r="C16" s="5"/>
      <c r="D16" s="5" t="e">
        <f>B16-#REF!</f>
        <v>#REF!</v>
      </c>
      <c r="E16" s="5">
        <v>397662</v>
      </c>
      <c r="G16" t="e">
        <f>#REF!+#REF!</f>
        <v>#REF!</v>
      </c>
    </row>
    <row r="17" spans="1:10" hidden="1" x14ac:dyDescent="0.25"/>
    <row r="18" spans="1:10" ht="30" hidden="1" x14ac:dyDescent="0.25">
      <c r="A18" s="6" t="s">
        <v>0</v>
      </c>
      <c r="B18" s="6" t="s">
        <v>1</v>
      </c>
      <c r="C18" s="7"/>
      <c r="D18" s="8" t="s">
        <v>3</v>
      </c>
    </row>
    <row r="19" spans="1:10" hidden="1" x14ac:dyDescent="0.25">
      <c r="A19" s="4">
        <v>1</v>
      </c>
      <c r="B19" s="30" t="s">
        <v>216</v>
      </c>
      <c r="C19" s="31"/>
      <c r="D19" s="31" t="s">
        <v>5</v>
      </c>
    </row>
    <row r="20" spans="1:10" hidden="1" x14ac:dyDescent="0.25">
      <c r="A20" s="4">
        <v>2</v>
      </c>
      <c r="B20" s="26"/>
      <c r="C20" s="5"/>
      <c r="D20" s="5"/>
    </row>
    <row r="21" spans="1:10" hidden="1" x14ac:dyDescent="0.25">
      <c r="A21" s="4">
        <v>3</v>
      </c>
      <c r="B21" s="5"/>
      <c r="C21" s="5"/>
      <c r="D21" s="5"/>
    </row>
    <row r="22" spans="1:10" hidden="1" x14ac:dyDescent="0.25">
      <c r="B22" s="5" t="s">
        <v>89</v>
      </c>
      <c r="C22" s="72"/>
    </row>
    <row r="23" spans="1:10" hidden="1" x14ac:dyDescent="0.25"/>
    <row r="24" spans="1:10" hidden="1" x14ac:dyDescent="0.25"/>
    <row r="25" spans="1:10" hidden="1" x14ac:dyDescent="0.25"/>
    <row r="26" spans="1:10" hidden="1" x14ac:dyDescent="0.25"/>
    <row r="30" spans="1:10" ht="30" x14ac:dyDescent="0.25">
      <c r="A30" s="6" t="s">
        <v>0</v>
      </c>
      <c r="B30" s="6" t="s">
        <v>1</v>
      </c>
      <c r="C30" s="7" t="s">
        <v>416</v>
      </c>
      <c r="D30" s="8" t="s">
        <v>3</v>
      </c>
      <c r="E30" s="298" t="s">
        <v>424</v>
      </c>
      <c r="F30" s="15" t="s">
        <v>205</v>
      </c>
      <c r="G30" s="5" t="s">
        <v>839</v>
      </c>
      <c r="H30" s="5" t="s">
        <v>840</v>
      </c>
      <c r="I30" s="5" t="s">
        <v>841</v>
      </c>
      <c r="J30" s="5" t="s">
        <v>842</v>
      </c>
    </row>
    <row r="31" spans="1:10" x14ac:dyDescent="0.25">
      <c r="A31" s="4">
        <v>1</v>
      </c>
      <c r="B31" s="77" t="s">
        <v>815</v>
      </c>
      <c r="C31" s="15">
        <v>925000</v>
      </c>
      <c r="D31" s="15" t="s">
        <v>5</v>
      </c>
      <c r="E31" s="5"/>
      <c r="F31" s="5">
        <f>C31</f>
        <v>925000</v>
      </c>
      <c r="G31" s="5"/>
      <c r="H31" s="5"/>
      <c r="I31" s="5"/>
      <c r="J31" s="5"/>
    </row>
    <row r="32" spans="1:10" x14ac:dyDescent="0.25">
      <c r="A32" s="4"/>
      <c r="B32" s="77"/>
      <c r="C32" s="5"/>
      <c r="D32" s="5"/>
      <c r="E32" s="5"/>
      <c r="F32" s="5">
        <f t="shared" ref="F32:F33" si="0">C32</f>
        <v>0</v>
      </c>
      <c r="G32" s="5"/>
      <c r="H32" s="5"/>
      <c r="I32" s="5"/>
      <c r="J32" s="5"/>
    </row>
    <row r="33" spans="1:10" x14ac:dyDescent="0.25">
      <c r="A33" s="4"/>
      <c r="B33" s="5"/>
      <c r="C33" s="5"/>
      <c r="D33" s="5"/>
      <c r="E33" s="5"/>
      <c r="F33" s="5">
        <f t="shared" si="0"/>
        <v>0</v>
      </c>
      <c r="G33" s="5"/>
      <c r="H33" s="5"/>
      <c r="I33" s="5"/>
      <c r="J33" s="5"/>
    </row>
    <row r="34" spans="1:10" x14ac:dyDescent="0.25">
      <c r="B34" s="5" t="s">
        <v>89</v>
      </c>
      <c r="C34" s="284">
        <f>SUM(C31:C33)</f>
        <v>925000</v>
      </c>
      <c r="D34" s="15"/>
      <c r="E34" s="284">
        <f>SUM(E31:E33)</f>
        <v>0</v>
      </c>
      <c r="F34" s="15">
        <f>SUM(F31:F33)</f>
        <v>925000</v>
      </c>
      <c r="G34" s="15">
        <f t="shared" ref="G34:J34" si="1">SUM(G31:G33)</f>
        <v>0</v>
      </c>
      <c r="H34" s="15">
        <f t="shared" si="1"/>
        <v>0</v>
      </c>
      <c r="I34" s="15">
        <f t="shared" si="1"/>
        <v>0</v>
      </c>
      <c r="J34" s="15">
        <f t="shared" si="1"/>
        <v>0</v>
      </c>
    </row>
    <row r="35" spans="1:10" ht="21" x14ac:dyDescent="0.35">
      <c r="C35" s="713" t="s">
        <v>423</v>
      </c>
      <c r="D35" s="713"/>
      <c r="E35" s="713" t="s">
        <v>424</v>
      </c>
      <c r="F35" s="16"/>
    </row>
  </sheetData>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K29"/>
  <sheetViews>
    <sheetView topLeftCell="A4" workbookViewId="0">
      <selection activeCell="D23" sqref="D23"/>
    </sheetView>
  </sheetViews>
  <sheetFormatPr defaultRowHeight="15" x14ac:dyDescent="0.25"/>
  <cols>
    <col min="3" max="3" width="37.28515625" customWidth="1"/>
    <col min="4" max="5" width="13" customWidth="1"/>
    <col min="6" max="6" width="16.42578125" customWidth="1"/>
    <col min="7" max="7" width="13.42578125" customWidth="1"/>
  </cols>
  <sheetData>
    <row r="4" spans="2:7" s="73" customFormat="1" ht="21" x14ac:dyDescent="0.35">
      <c r="B4" s="73" t="s">
        <v>425</v>
      </c>
    </row>
    <row r="6" spans="2:7" hidden="1" x14ac:dyDescent="0.25"/>
    <row r="7" spans="2:7" hidden="1" x14ac:dyDescent="0.25">
      <c r="B7" t="s">
        <v>366</v>
      </c>
      <c r="E7">
        <v>31</v>
      </c>
    </row>
    <row r="8" spans="2:7" hidden="1" x14ac:dyDescent="0.25">
      <c r="B8" t="s">
        <v>364</v>
      </c>
      <c r="E8">
        <v>4</v>
      </c>
    </row>
    <row r="9" spans="2:7" hidden="1" x14ac:dyDescent="0.25">
      <c r="B9" t="s">
        <v>365</v>
      </c>
      <c r="E9">
        <v>223</v>
      </c>
    </row>
    <row r="10" spans="2:7" hidden="1" x14ac:dyDescent="0.25"/>
    <row r="11" spans="2:7" hidden="1" x14ac:dyDescent="0.25">
      <c r="B11" t="s">
        <v>367</v>
      </c>
      <c r="E11" s="44">
        <f>E7*E8*E9</f>
        <v>27652</v>
      </c>
    </row>
    <row r="12" spans="2:7" hidden="1" x14ac:dyDescent="0.25"/>
    <row r="13" spans="2:7" hidden="1" x14ac:dyDescent="0.25">
      <c r="G13" t="s">
        <v>424</v>
      </c>
    </row>
    <row r="14" spans="2:7" s="16" customFormat="1" hidden="1" x14ac:dyDescent="0.25">
      <c r="B14" s="128" t="s">
        <v>396</v>
      </c>
      <c r="C14" s="15" t="s">
        <v>406</v>
      </c>
      <c r="D14" s="15" t="s">
        <v>403</v>
      </c>
      <c r="E14" s="15" t="s">
        <v>388</v>
      </c>
    </row>
    <row r="15" spans="2:7" hidden="1" x14ac:dyDescent="0.25">
      <c r="B15" s="5">
        <v>0</v>
      </c>
      <c r="C15" s="5">
        <v>0</v>
      </c>
      <c r="D15" s="5">
        <v>0</v>
      </c>
      <c r="E15" s="15">
        <f>E11</f>
        <v>27652</v>
      </c>
      <c r="F15" s="16"/>
      <c r="G15" s="16">
        <f>E15</f>
        <v>27652</v>
      </c>
    </row>
    <row r="16" spans="2:7" hidden="1" x14ac:dyDescent="0.25"/>
    <row r="17" spans="2:11" hidden="1" x14ac:dyDescent="0.25"/>
    <row r="18" spans="2:11" hidden="1" x14ac:dyDescent="0.25"/>
    <row r="21" spans="2:11" ht="30" x14ac:dyDescent="0.25">
      <c r="B21" s="6" t="s">
        <v>0</v>
      </c>
      <c r="C21" s="6" t="s">
        <v>1</v>
      </c>
      <c r="D21" s="8" t="s">
        <v>2</v>
      </c>
      <c r="E21" s="8" t="s">
        <v>3</v>
      </c>
      <c r="F21" s="298" t="s">
        <v>424</v>
      </c>
      <c r="G21" s="15" t="s">
        <v>205</v>
      </c>
      <c r="H21" s="5" t="s">
        <v>839</v>
      </c>
      <c r="I21" s="5" t="s">
        <v>840</v>
      </c>
      <c r="J21" s="5" t="s">
        <v>841</v>
      </c>
      <c r="K21" s="5" t="s">
        <v>842</v>
      </c>
    </row>
    <row r="22" spans="2:11" ht="33" x14ac:dyDescent="0.3">
      <c r="B22" s="5"/>
      <c r="C22" s="144" t="s">
        <v>426</v>
      </c>
      <c r="D22" s="5">
        <v>21000</v>
      </c>
      <c r="E22" s="5" t="s">
        <v>428</v>
      </c>
      <c r="F22" s="5">
        <f>D22</f>
        <v>21000</v>
      </c>
      <c r="G22" s="5">
        <f>D22</f>
        <v>21000</v>
      </c>
      <c r="H22" s="5"/>
      <c r="I22" s="5"/>
      <c r="J22" s="5"/>
      <c r="K22" s="5"/>
    </row>
    <row r="23" spans="2:11" ht="16.5" x14ac:dyDescent="0.3">
      <c r="B23" s="5"/>
      <c r="C23" s="144"/>
      <c r="D23" s="5"/>
      <c r="E23" s="5"/>
      <c r="F23" s="5"/>
      <c r="G23" s="5"/>
      <c r="H23" s="5"/>
      <c r="I23" s="5"/>
      <c r="J23" s="5"/>
      <c r="K23" s="5"/>
    </row>
    <row r="24" spans="2:11" x14ac:dyDescent="0.25">
      <c r="B24" s="5"/>
      <c r="C24" s="5"/>
      <c r="D24" s="5"/>
      <c r="E24" s="5"/>
      <c r="F24" s="5">
        <f t="shared" ref="F24:F28" si="0">D24</f>
        <v>0</v>
      </c>
      <c r="G24" s="5">
        <f t="shared" ref="G24:G28" si="1">D24</f>
        <v>0</v>
      </c>
      <c r="H24" s="5"/>
      <c r="I24" s="5"/>
      <c r="J24" s="5"/>
      <c r="K24" s="5"/>
    </row>
    <row r="25" spans="2:11" x14ac:dyDescent="0.25">
      <c r="B25" s="5"/>
      <c r="C25" s="5"/>
      <c r="D25" s="5"/>
      <c r="E25" s="5"/>
      <c r="F25" s="5">
        <f t="shared" si="0"/>
        <v>0</v>
      </c>
      <c r="G25" s="5">
        <f t="shared" si="1"/>
        <v>0</v>
      </c>
      <c r="H25" s="15"/>
      <c r="I25" s="15"/>
      <c r="J25" s="15"/>
      <c r="K25" s="15"/>
    </row>
    <row r="26" spans="2:11" x14ac:dyDescent="0.25">
      <c r="B26" s="5"/>
      <c r="C26" s="5"/>
      <c r="D26" s="5"/>
      <c r="E26" s="5"/>
      <c r="F26" s="5">
        <f t="shared" si="0"/>
        <v>0</v>
      </c>
      <c r="G26" s="5">
        <f t="shared" si="1"/>
        <v>0</v>
      </c>
      <c r="H26" s="15"/>
      <c r="I26" s="15"/>
      <c r="J26" s="15"/>
      <c r="K26" s="15"/>
    </row>
    <row r="27" spans="2:11" x14ac:dyDescent="0.25">
      <c r="B27" s="5"/>
      <c r="C27" s="5"/>
      <c r="D27" s="5"/>
      <c r="E27" s="5"/>
      <c r="F27" s="5">
        <f t="shared" si="0"/>
        <v>0</v>
      </c>
      <c r="G27" s="5">
        <f t="shared" si="1"/>
        <v>0</v>
      </c>
      <c r="H27" s="5"/>
      <c r="I27" s="5"/>
      <c r="J27" s="5"/>
      <c r="K27" s="5"/>
    </row>
    <row r="28" spans="2:11" x14ac:dyDescent="0.25">
      <c r="B28" s="5"/>
      <c r="C28" s="5"/>
      <c r="D28" s="5"/>
      <c r="E28" s="5"/>
      <c r="F28" s="5">
        <f t="shared" si="0"/>
        <v>0</v>
      </c>
      <c r="G28" s="5">
        <f t="shared" si="1"/>
        <v>0</v>
      </c>
      <c r="H28" s="5"/>
      <c r="I28" s="5"/>
      <c r="J28" s="5"/>
      <c r="K28" s="5"/>
    </row>
    <row r="29" spans="2:11" x14ac:dyDescent="0.25">
      <c r="B29" s="5"/>
      <c r="C29" s="5" t="s">
        <v>205</v>
      </c>
      <c r="D29" s="284">
        <f>SUM(D22:D28)</f>
        <v>21000</v>
      </c>
      <c r="E29" s="15"/>
      <c r="F29" s="284">
        <f>SUM(F22:F28)</f>
        <v>21000</v>
      </c>
      <c r="G29" s="15">
        <f t="shared" ref="G29:K29" si="2">SUM(G22:G28)</f>
        <v>21000</v>
      </c>
      <c r="H29" s="15">
        <f t="shared" si="2"/>
        <v>0</v>
      </c>
      <c r="I29" s="15">
        <f t="shared" si="2"/>
        <v>0</v>
      </c>
      <c r="J29" s="15">
        <f t="shared" si="2"/>
        <v>0</v>
      </c>
      <c r="K29" s="15">
        <f t="shared" si="2"/>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6"/>
  <sheetViews>
    <sheetView topLeftCell="A2" workbookViewId="0">
      <selection activeCell="B21" sqref="B21"/>
    </sheetView>
  </sheetViews>
  <sheetFormatPr defaultRowHeight="15" x14ac:dyDescent="0.25"/>
  <cols>
    <col min="2" max="2" width="32.7109375" customWidth="1"/>
    <col min="3" max="3" width="14.140625" customWidth="1"/>
    <col min="5" max="5" width="16.42578125" customWidth="1"/>
    <col min="6" max="6" width="14.140625" customWidth="1"/>
  </cols>
  <sheetData>
    <row r="2" spans="1:11" ht="21" customHeight="1" x14ac:dyDescent="0.4">
      <c r="A2" s="24" t="s">
        <v>224</v>
      </c>
      <c r="B2" s="2"/>
    </row>
    <row r="4" spans="1:11" ht="45" x14ac:dyDescent="0.25">
      <c r="A4" s="6" t="s">
        <v>0</v>
      </c>
      <c r="B4" s="6" t="s">
        <v>1</v>
      </c>
      <c r="C4" s="8" t="s">
        <v>2</v>
      </c>
      <c r="D4" s="8" t="s">
        <v>3</v>
      </c>
      <c r="E4" s="298" t="s">
        <v>424</v>
      </c>
      <c r="F4" s="15" t="s">
        <v>205</v>
      </c>
      <c r="G4" s="5" t="s">
        <v>839</v>
      </c>
      <c r="H4" s="5" t="s">
        <v>840</v>
      </c>
      <c r="I4" s="5" t="s">
        <v>841</v>
      </c>
      <c r="J4" s="5" t="s">
        <v>842</v>
      </c>
    </row>
    <row r="5" spans="1:11" x14ac:dyDescent="0.25">
      <c r="A5" s="5">
        <v>1</v>
      </c>
      <c r="B5" s="5" t="s">
        <v>921</v>
      </c>
      <c r="C5" s="15">
        <v>550000</v>
      </c>
      <c r="D5" s="5" t="s">
        <v>920</v>
      </c>
      <c r="E5" s="5">
        <f>C5</f>
        <v>550000</v>
      </c>
      <c r="F5" s="5">
        <f>C5</f>
        <v>550000</v>
      </c>
      <c r="G5" s="5"/>
      <c r="H5" s="5"/>
      <c r="I5" s="5"/>
      <c r="J5" s="5"/>
    </row>
    <row r="6" spans="1:11" x14ac:dyDescent="0.25">
      <c r="A6" s="5"/>
      <c r="B6" s="5"/>
      <c r="C6" s="5"/>
      <c r="D6" s="5"/>
      <c r="E6" s="5">
        <f t="shared" ref="E6:E15" si="0">C6</f>
        <v>0</v>
      </c>
      <c r="F6" s="5"/>
      <c r="G6" s="5"/>
      <c r="H6" s="5"/>
      <c r="I6" s="5"/>
      <c r="J6" s="5"/>
    </row>
    <row r="7" spans="1:11" x14ac:dyDescent="0.25">
      <c r="A7" s="5"/>
      <c r="B7" s="5"/>
      <c r="C7" s="5"/>
      <c r="D7" s="5"/>
      <c r="E7" s="5">
        <f t="shared" si="0"/>
        <v>0</v>
      </c>
      <c r="F7" s="5"/>
      <c r="G7" s="5"/>
      <c r="H7" s="5"/>
      <c r="I7" s="5"/>
      <c r="J7" s="5"/>
    </row>
    <row r="8" spans="1:11" x14ac:dyDescent="0.25">
      <c r="A8" s="5"/>
      <c r="B8" s="5"/>
      <c r="C8" s="5"/>
      <c r="D8" s="5"/>
      <c r="E8" s="5">
        <f t="shared" si="0"/>
        <v>0</v>
      </c>
      <c r="F8" s="5"/>
      <c r="G8" s="5"/>
      <c r="H8" s="5"/>
      <c r="I8" s="5"/>
      <c r="J8" s="5"/>
    </row>
    <row r="9" spans="1:11" x14ac:dyDescent="0.25">
      <c r="A9" s="5"/>
      <c r="B9" s="5"/>
      <c r="C9" s="5"/>
      <c r="D9" s="5"/>
      <c r="E9" s="5">
        <f t="shared" si="0"/>
        <v>0</v>
      </c>
      <c r="F9" s="5"/>
      <c r="G9" s="5"/>
      <c r="H9" s="5"/>
      <c r="I9" s="5"/>
      <c r="J9" s="5"/>
    </row>
    <row r="10" spans="1:11" x14ac:dyDescent="0.25">
      <c r="A10" s="5"/>
      <c r="B10" s="5"/>
      <c r="C10" s="5"/>
      <c r="D10" s="5"/>
      <c r="E10" s="5">
        <f t="shared" si="0"/>
        <v>0</v>
      </c>
      <c r="F10" s="5"/>
      <c r="G10" s="5"/>
      <c r="H10" s="5"/>
      <c r="I10" s="5"/>
      <c r="J10" s="5"/>
    </row>
    <row r="11" spans="1:11" x14ac:dyDescent="0.25">
      <c r="A11" s="5"/>
      <c r="B11" s="5"/>
      <c r="C11" s="5"/>
      <c r="D11" s="5"/>
      <c r="E11" s="5">
        <f t="shared" si="0"/>
        <v>0</v>
      </c>
      <c r="F11" s="5"/>
      <c r="G11" s="5"/>
      <c r="H11" s="5"/>
      <c r="I11" s="5"/>
      <c r="J11" s="5"/>
    </row>
    <row r="12" spans="1:11" x14ac:dyDescent="0.25">
      <c r="A12" s="5"/>
      <c r="B12" s="5"/>
      <c r="C12" s="5"/>
      <c r="D12" s="5"/>
      <c r="E12" s="5">
        <f t="shared" si="0"/>
        <v>0</v>
      </c>
      <c r="F12" s="5"/>
      <c r="G12" s="5"/>
      <c r="H12" s="5"/>
      <c r="I12" s="5"/>
      <c r="J12" s="5"/>
    </row>
    <row r="13" spans="1:11" x14ac:dyDescent="0.25">
      <c r="A13" s="5"/>
      <c r="B13" s="5"/>
      <c r="C13" s="5"/>
      <c r="D13" s="5"/>
      <c r="E13" s="5">
        <f t="shared" si="0"/>
        <v>0</v>
      </c>
      <c r="F13" s="5"/>
      <c r="G13" s="5"/>
      <c r="H13" s="5"/>
      <c r="I13" s="5"/>
      <c r="J13" s="5"/>
    </row>
    <row r="14" spans="1:11" x14ac:dyDescent="0.25">
      <c r="A14" s="5"/>
      <c r="B14" s="5"/>
      <c r="C14" s="5"/>
      <c r="D14" s="5"/>
      <c r="E14" s="5">
        <f t="shared" si="0"/>
        <v>0</v>
      </c>
      <c r="F14" s="5"/>
      <c r="G14" s="5"/>
      <c r="H14" s="5"/>
      <c r="I14" s="5"/>
      <c r="J14" s="5"/>
    </row>
    <row r="15" spans="1:11" x14ac:dyDescent="0.25">
      <c r="A15" s="5"/>
      <c r="B15" s="5"/>
      <c r="C15" s="5"/>
      <c r="D15" s="5"/>
      <c r="E15" s="5">
        <f t="shared" si="0"/>
        <v>0</v>
      </c>
      <c r="F15" s="5"/>
      <c r="G15" s="5"/>
      <c r="H15" s="5"/>
      <c r="I15" s="5"/>
      <c r="J15" s="5"/>
    </row>
    <row r="16" spans="1:11" x14ac:dyDescent="0.25">
      <c r="A16" s="5"/>
      <c r="B16" s="5" t="s">
        <v>205</v>
      </c>
      <c r="C16" s="284">
        <f>SUM(C5:C15)</f>
        <v>550000</v>
      </c>
      <c r="D16" s="15"/>
      <c r="E16" s="284">
        <f t="shared" ref="E16:J16" si="1">SUM(E5:E15)</f>
        <v>550000</v>
      </c>
      <c r="F16" s="15">
        <f t="shared" si="1"/>
        <v>550000</v>
      </c>
      <c r="G16" s="15">
        <f t="shared" si="1"/>
        <v>0</v>
      </c>
      <c r="H16" s="15">
        <f t="shared" si="1"/>
        <v>0</v>
      </c>
      <c r="I16" s="15">
        <f t="shared" si="1"/>
        <v>0</v>
      </c>
      <c r="J16" s="15">
        <f t="shared" si="1"/>
        <v>0</v>
      </c>
      <c r="K16" s="1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zoomScale="130" zoomScaleNormal="130" workbookViewId="0">
      <selection activeCell="H11" sqref="H11"/>
    </sheetView>
  </sheetViews>
  <sheetFormatPr defaultRowHeight="15" x14ac:dyDescent="0.25"/>
  <cols>
    <col min="1" max="1" width="4.28515625" style="743" customWidth="1"/>
    <col min="2" max="2" width="32.140625" style="743" customWidth="1"/>
    <col min="3" max="3" width="14.85546875" style="743" customWidth="1"/>
    <col min="4" max="4" width="16.28515625" style="743" customWidth="1"/>
    <col min="5" max="6" width="14.7109375" style="743" bestFit="1" customWidth="1"/>
    <col min="7" max="7" width="13.85546875" style="743" customWidth="1"/>
    <col min="8" max="8" width="12.7109375" style="743" customWidth="1"/>
    <col min="9" max="9" width="13" style="743" customWidth="1"/>
    <col min="10" max="10" width="12.5703125" style="743" customWidth="1"/>
    <col min="11" max="11" width="9.28515625" style="743" bestFit="1" customWidth="1"/>
    <col min="12" max="12" width="9.85546875" style="743" bestFit="1" customWidth="1"/>
    <col min="13" max="16384" width="9.140625" style="743"/>
  </cols>
  <sheetData>
    <row r="1" spans="1:10" x14ac:dyDescent="0.25">
      <c r="B1" s="743" t="s">
        <v>987</v>
      </c>
      <c r="F1" s="744" t="s">
        <v>906</v>
      </c>
    </row>
    <row r="3" spans="1:10" ht="30" x14ac:dyDescent="0.25">
      <c r="A3" s="6" t="s">
        <v>0</v>
      </c>
      <c r="B3" s="6" t="s">
        <v>1</v>
      </c>
      <c r="C3" s="8" t="s">
        <v>2</v>
      </c>
      <c r="D3" s="753" t="s">
        <v>3</v>
      </c>
      <c r="E3" s="298" t="s">
        <v>424</v>
      </c>
      <c r="F3" s="89" t="s">
        <v>205</v>
      </c>
      <c r="G3" s="132" t="s">
        <v>839</v>
      </c>
      <c r="H3" s="132" t="s">
        <v>840</v>
      </c>
      <c r="I3" s="132" t="s">
        <v>841</v>
      </c>
      <c r="J3" s="132" t="s">
        <v>842</v>
      </c>
    </row>
    <row r="4" spans="1:10" ht="54" customHeight="1" x14ac:dyDescent="0.25">
      <c r="A4" s="132">
        <v>1</v>
      </c>
      <c r="B4" s="745" t="s">
        <v>964</v>
      </c>
      <c r="C4" s="279">
        <v>988000</v>
      </c>
      <c r="D4" s="754" t="s">
        <v>904</v>
      </c>
      <c r="E4" s="282">
        <f>C4</f>
        <v>988000</v>
      </c>
      <c r="F4" s="282">
        <f>C4</f>
        <v>988000</v>
      </c>
      <c r="G4" s="282">
        <v>197700</v>
      </c>
      <c r="H4" s="282">
        <v>197700</v>
      </c>
      <c r="I4" s="282">
        <v>197700</v>
      </c>
      <c r="J4" s="282">
        <v>197700</v>
      </c>
    </row>
    <row r="5" spans="1:10" ht="45" x14ac:dyDescent="0.25">
      <c r="A5" s="132">
        <v>2</v>
      </c>
      <c r="B5" s="764" t="s">
        <v>986</v>
      </c>
      <c r="C5" s="282">
        <v>3000000</v>
      </c>
      <c r="D5" s="755"/>
      <c r="E5" s="282">
        <f t="shared" ref="E5:E14" si="0">C5</f>
        <v>3000000</v>
      </c>
      <c r="F5" s="282">
        <f t="shared" ref="F5:F14" si="1">C5</f>
        <v>3000000</v>
      </c>
      <c r="G5" s="282">
        <v>1242300</v>
      </c>
      <c r="H5" s="282">
        <v>702300</v>
      </c>
      <c r="I5" s="282">
        <v>702300</v>
      </c>
      <c r="J5" s="282">
        <v>550300</v>
      </c>
    </row>
    <row r="6" spans="1:10" x14ac:dyDescent="0.25">
      <c r="A6" s="132"/>
      <c r="B6" s="132"/>
      <c r="C6" s="132"/>
      <c r="D6" s="755"/>
      <c r="E6" s="282">
        <f t="shared" si="0"/>
        <v>0</v>
      </c>
      <c r="F6" s="282">
        <f t="shared" si="1"/>
        <v>0</v>
      </c>
      <c r="G6" s="282"/>
      <c r="H6" s="282"/>
      <c r="I6" s="282"/>
      <c r="J6" s="282"/>
    </row>
    <row r="7" spans="1:10" x14ac:dyDescent="0.25">
      <c r="A7" s="132"/>
      <c r="B7" s="132"/>
      <c r="C7" s="132"/>
      <c r="D7" s="755"/>
      <c r="E7" s="282">
        <f t="shared" si="0"/>
        <v>0</v>
      </c>
      <c r="F7" s="282">
        <f t="shared" si="1"/>
        <v>0</v>
      </c>
      <c r="G7" s="282"/>
      <c r="H7" s="282"/>
      <c r="I7" s="282"/>
      <c r="J7" s="282"/>
    </row>
    <row r="8" spans="1:10" x14ac:dyDescent="0.25">
      <c r="A8" s="132"/>
      <c r="B8" s="132"/>
      <c r="C8" s="132"/>
      <c r="D8" s="755"/>
      <c r="E8" s="282">
        <f t="shared" si="0"/>
        <v>0</v>
      </c>
      <c r="F8" s="282">
        <f t="shared" si="1"/>
        <v>0</v>
      </c>
      <c r="G8" s="282"/>
      <c r="H8" s="282"/>
      <c r="I8" s="282"/>
      <c r="J8" s="282"/>
    </row>
    <row r="9" spans="1:10" x14ac:dyDescent="0.25">
      <c r="A9" s="132"/>
      <c r="B9" s="132"/>
      <c r="C9" s="132"/>
      <c r="D9" s="755"/>
      <c r="E9" s="282">
        <f t="shared" si="0"/>
        <v>0</v>
      </c>
      <c r="F9" s="282">
        <f t="shared" si="1"/>
        <v>0</v>
      </c>
      <c r="G9" s="282"/>
      <c r="H9" s="282"/>
      <c r="I9" s="282"/>
      <c r="J9" s="282"/>
    </row>
    <row r="10" spans="1:10" x14ac:dyDescent="0.25">
      <c r="A10" s="132"/>
      <c r="B10" s="132"/>
      <c r="C10" s="132"/>
      <c r="D10" s="755"/>
      <c r="E10" s="282">
        <f t="shared" si="0"/>
        <v>0</v>
      </c>
      <c r="F10" s="282">
        <f t="shared" si="1"/>
        <v>0</v>
      </c>
      <c r="G10" s="282"/>
      <c r="H10" s="282"/>
      <c r="I10" s="282"/>
      <c r="J10" s="282"/>
    </row>
    <row r="11" spans="1:10" x14ac:dyDescent="0.25">
      <c r="A11" s="132"/>
      <c r="B11" s="132"/>
      <c r="C11" s="132"/>
      <c r="D11" s="755"/>
      <c r="E11" s="282">
        <f t="shared" si="0"/>
        <v>0</v>
      </c>
      <c r="F11" s="282">
        <f t="shared" si="1"/>
        <v>0</v>
      </c>
      <c r="G11" s="282"/>
      <c r="H11" s="282"/>
      <c r="I11" s="282"/>
      <c r="J11" s="282"/>
    </row>
    <row r="12" spans="1:10" x14ac:dyDescent="0.25">
      <c r="A12" s="132"/>
      <c r="B12" s="132"/>
      <c r="C12" s="132"/>
      <c r="D12" s="755"/>
      <c r="E12" s="282">
        <f t="shared" si="0"/>
        <v>0</v>
      </c>
      <c r="F12" s="282">
        <f t="shared" si="1"/>
        <v>0</v>
      </c>
      <c r="G12" s="282"/>
      <c r="H12" s="282"/>
      <c r="I12" s="282"/>
      <c r="J12" s="282"/>
    </row>
    <row r="13" spans="1:10" x14ac:dyDescent="0.25">
      <c r="A13" s="132"/>
      <c r="B13" s="132"/>
      <c r="C13" s="132"/>
      <c r="D13" s="755"/>
      <c r="E13" s="282">
        <f t="shared" si="0"/>
        <v>0</v>
      </c>
      <c r="F13" s="282">
        <f t="shared" si="1"/>
        <v>0</v>
      </c>
      <c r="G13" s="282"/>
      <c r="H13" s="282"/>
      <c r="I13" s="282"/>
      <c r="J13" s="282"/>
    </row>
    <row r="14" spans="1:10" x14ac:dyDescent="0.25">
      <c r="A14" s="132"/>
      <c r="B14" s="132"/>
      <c r="C14" s="132"/>
      <c r="D14" s="755"/>
      <c r="E14" s="282">
        <f t="shared" si="0"/>
        <v>0</v>
      </c>
      <c r="F14" s="282">
        <f t="shared" si="1"/>
        <v>0</v>
      </c>
      <c r="G14" s="282"/>
      <c r="H14" s="282"/>
      <c r="I14" s="282"/>
      <c r="J14" s="282"/>
    </row>
    <row r="15" spans="1:10" x14ac:dyDescent="0.25">
      <c r="E15" s="282"/>
      <c r="F15" s="282"/>
      <c r="G15" s="282"/>
      <c r="H15" s="282"/>
      <c r="I15" s="282"/>
      <c r="J15" s="282"/>
    </row>
    <row r="16" spans="1:10" x14ac:dyDescent="0.25">
      <c r="E16" s="282"/>
      <c r="F16" s="282"/>
      <c r="G16" s="282"/>
      <c r="H16" s="282"/>
      <c r="I16" s="282"/>
      <c r="J16" s="282"/>
    </row>
    <row r="17" spans="1:10" x14ac:dyDescent="0.25">
      <c r="A17" s="132"/>
      <c r="B17" s="132" t="s">
        <v>205</v>
      </c>
      <c r="C17" s="285">
        <f>C4+C5+C6+C7+C8+C9</f>
        <v>3988000</v>
      </c>
      <c r="D17" s="756"/>
      <c r="E17" s="285">
        <f>E4+E5+E6+E7+E8+E9</f>
        <v>3988000</v>
      </c>
      <c r="F17" s="285">
        <f t="shared" ref="F17:J17" si="2">F4+F5+F6+F7+F8+F9</f>
        <v>3988000</v>
      </c>
      <c r="G17" s="285">
        <f t="shared" si="2"/>
        <v>1440000</v>
      </c>
      <c r="H17" s="285">
        <f t="shared" si="2"/>
        <v>900000</v>
      </c>
      <c r="I17" s="285">
        <f t="shared" si="2"/>
        <v>900000</v>
      </c>
      <c r="J17" s="285">
        <f t="shared" si="2"/>
        <v>748000</v>
      </c>
    </row>
    <row r="18" spans="1:10" x14ac:dyDescent="0.25">
      <c r="E18" s="283"/>
      <c r="F18" s="283"/>
      <c r="G18" s="283"/>
      <c r="H18" s="283"/>
      <c r="I18" s="283"/>
      <c r="J18" s="283"/>
    </row>
    <row r="20" spans="1:10" x14ac:dyDescent="0.25">
      <c r="B20" s="743">
        <v>11186</v>
      </c>
      <c r="C20" s="283">
        <f>B20*84*12</f>
        <v>11275488</v>
      </c>
    </row>
    <row r="21" spans="1:10" x14ac:dyDescent="0.25">
      <c r="C21" s="283">
        <f>C20*2.25%</f>
        <v>253698.47999999998</v>
      </c>
    </row>
  </sheetData>
  <pageMargins left="0.70866141732283472" right="0.70866141732283472" top="0.74803149606299213" bottom="0.74803149606299213" header="0.31496062992125984" footer="0.31496062992125984"/>
  <pageSetup paperSize="9"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49</vt:i4>
      </vt:variant>
      <vt:variant>
        <vt:lpstr>Named Ranges</vt:lpstr>
      </vt:variant>
      <vt:variant>
        <vt:i4>6</vt:i4>
      </vt:variant>
    </vt:vector>
  </HeadingPairs>
  <TitlesOfParts>
    <vt:vector size="55" baseType="lpstr">
      <vt:lpstr>buget 2023</vt:lpstr>
      <vt:lpstr>F16</vt:lpstr>
      <vt:lpstr>sursa D</vt:lpstr>
      <vt:lpstr>2023</vt:lpstr>
      <vt:lpstr>10.01.01</vt:lpstr>
      <vt:lpstr>10.01.17</vt:lpstr>
      <vt:lpstr>10.01.12</vt:lpstr>
      <vt:lpstr>10.01.13</vt:lpstr>
      <vt:lpstr>10.01.30</vt:lpstr>
      <vt:lpstr>10.02.06</vt:lpstr>
      <vt:lpstr>10.03.07</vt:lpstr>
      <vt:lpstr>20.01.01</vt:lpstr>
      <vt:lpstr>20.01.02</vt:lpstr>
      <vt:lpstr>20.01.03</vt:lpstr>
      <vt:lpstr>20.01.04</vt:lpstr>
      <vt:lpstr>20.01.05</vt:lpstr>
      <vt:lpstr>20.01.06</vt:lpstr>
      <vt:lpstr>20.01.08</vt:lpstr>
      <vt:lpstr>20.01.30</vt:lpstr>
      <vt:lpstr>20.02</vt:lpstr>
      <vt:lpstr>20.05.01</vt:lpstr>
      <vt:lpstr>20.05.30</vt:lpstr>
      <vt:lpstr>20.06.01</vt:lpstr>
      <vt:lpstr>20.06.02</vt:lpstr>
      <vt:lpstr>20.11</vt:lpstr>
      <vt:lpstr>20.12</vt:lpstr>
      <vt:lpstr>20.13</vt:lpstr>
      <vt:lpstr>20.14</vt:lpstr>
      <vt:lpstr>20.25</vt:lpstr>
      <vt:lpstr>20.30.01</vt:lpstr>
      <vt:lpstr>20.30.02</vt:lpstr>
      <vt:lpstr>20.30.04</vt:lpstr>
      <vt:lpstr>20.30.07</vt:lpstr>
      <vt:lpstr>20.30.03</vt:lpstr>
      <vt:lpstr>20.30.30</vt:lpstr>
      <vt:lpstr>58.14</vt:lpstr>
      <vt:lpstr>58.01</vt:lpstr>
      <vt:lpstr>58.02</vt:lpstr>
      <vt:lpstr>59.17</vt:lpstr>
      <vt:lpstr>59.41</vt:lpstr>
      <vt:lpstr>59.40</vt:lpstr>
      <vt:lpstr>71.01.02</vt:lpstr>
      <vt:lpstr>71.01.03</vt:lpstr>
      <vt:lpstr>71.01.30</vt:lpstr>
      <vt:lpstr>33.08</vt:lpstr>
      <vt:lpstr>58,31</vt:lpstr>
      <vt:lpstr>60.01.00</vt:lpstr>
      <vt:lpstr>60.03.00</vt:lpstr>
      <vt:lpstr>Sheet3</vt:lpstr>
      <vt:lpstr>'2023'!Print_Area</vt:lpstr>
      <vt:lpstr>'71.01.02'!Print_Area</vt:lpstr>
      <vt:lpstr>'71.01.30'!Print_Area</vt:lpstr>
      <vt:lpstr>'buget 2023'!Print_Area</vt:lpstr>
      <vt:lpstr>'F16'!Print_Area</vt:lpstr>
      <vt:lpstr>'buget 2023'!Print_Titles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2023-03-10T09:35:18Z</dcterms:modified>
</cp:coreProperties>
</file>